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8025" yWindow="1725" windowWidth="16185" windowHeight="16320" tabRatio="500"/>
  </bookViews>
  <sheets>
    <sheet name="NominalSet" sheetId="3" r:id="rId1"/>
    <sheet name="Comparisons" sheetId="1" r:id="rId2"/>
    <sheet name="Weights" sheetId="4" r:id="rId3"/>
  </sheets>
  <calcPr calcId="125725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E14" i="3"/>
  <c r="E13"/>
  <c r="E15"/>
  <c r="E16"/>
  <c r="E17"/>
  <c r="E18"/>
  <c r="E19"/>
  <c r="E20"/>
  <c r="E21"/>
  <c r="E22"/>
  <c r="E23"/>
  <c r="E24"/>
  <c r="E25"/>
  <c r="E26"/>
  <c r="E27"/>
  <c r="E28"/>
  <c r="E29"/>
  <c r="E30"/>
  <c r="E31"/>
  <c r="E12"/>
  <c r="E11"/>
  <c r="W5" i="4"/>
  <c r="W6"/>
  <c r="X18"/>
  <c r="X14"/>
  <c r="X16"/>
  <c r="X9"/>
  <c r="X7"/>
  <c r="Q6"/>
  <c r="Q7"/>
  <c r="Q8"/>
  <c r="Q9"/>
  <c r="Q10"/>
  <c r="Q11"/>
  <c r="Q12"/>
  <c r="Q13"/>
  <c r="Q5"/>
  <c r="S6"/>
  <c r="T6"/>
  <c r="S7"/>
  <c r="T7"/>
  <c r="S8"/>
  <c r="T8"/>
  <c r="S9"/>
  <c r="T9"/>
  <c r="S10"/>
  <c r="T10"/>
  <c r="S11"/>
  <c r="T11"/>
  <c r="S12"/>
  <c r="T12"/>
  <c r="S13"/>
  <c r="T13"/>
  <c r="S5"/>
  <c r="T5"/>
  <c r="M6"/>
  <c r="M7"/>
  <c r="M8"/>
  <c r="M9"/>
  <c r="M10"/>
  <c r="M11"/>
  <c r="M12"/>
  <c r="M13"/>
  <c r="M5"/>
  <c r="F6"/>
  <c r="F7"/>
  <c r="F8"/>
  <c r="F9"/>
  <c r="F10"/>
  <c r="F11"/>
  <c r="F12"/>
  <c r="F13"/>
  <c r="F5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L13"/>
  <c r="L12"/>
  <c r="L11"/>
  <c r="L10"/>
  <c r="L9"/>
  <c r="L8"/>
  <c r="L7"/>
  <c r="L6"/>
  <c r="L5"/>
  <c r="E6"/>
  <c r="E7"/>
  <c r="E8"/>
  <c r="E9"/>
  <c r="E10"/>
  <c r="E11"/>
  <c r="E12"/>
  <c r="E13"/>
  <c r="E5"/>
  <c r="E64" i="1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F51"/>
  <c r="E51"/>
  <c r="D51"/>
  <c r="C51"/>
  <c r="F50"/>
  <c r="E50"/>
  <c r="D50"/>
  <c r="C50"/>
  <c r="F37"/>
  <c r="E37"/>
  <c r="C37"/>
  <c r="D37"/>
  <c r="F38"/>
  <c r="E38"/>
  <c r="C38"/>
  <c r="D38"/>
  <c r="F39"/>
  <c r="E39"/>
  <c r="C39"/>
  <c r="D39"/>
  <c r="F40"/>
  <c r="E40"/>
  <c r="C40"/>
  <c r="D40"/>
  <c r="F41"/>
  <c r="E41"/>
  <c r="C41"/>
  <c r="D41"/>
  <c r="F42"/>
  <c r="E42"/>
  <c r="C42"/>
  <c r="D42"/>
  <c r="F43"/>
  <c r="E43"/>
  <c r="C43"/>
  <c r="D43"/>
  <c r="F44"/>
  <c r="E44"/>
  <c r="C44"/>
  <c r="D44"/>
  <c r="F45"/>
  <c r="E45"/>
  <c r="C45"/>
  <c r="D45"/>
  <c r="F46"/>
  <c r="E46"/>
  <c r="C46"/>
  <c r="D46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5"/>
  <c r="E5"/>
  <c r="D5"/>
  <c r="F6"/>
  <c r="E6"/>
  <c r="D6"/>
  <c r="F7"/>
  <c r="E7"/>
  <c r="D7"/>
  <c r="F8"/>
  <c r="E8"/>
  <c r="D8"/>
  <c r="F9"/>
  <c r="E9"/>
  <c r="D9"/>
  <c r="F10"/>
  <c r="E10"/>
  <c r="D10"/>
  <c r="F11"/>
  <c r="E11"/>
  <c r="D11"/>
  <c r="F12"/>
  <c r="E12"/>
  <c r="D12"/>
  <c r="C5"/>
  <c r="C6"/>
  <c r="C7"/>
  <c r="C8"/>
  <c r="C9"/>
  <c r="C10"/>
  <c r="C11"/>
  <c r="C12"/>
  <c r="F4"/>
  <c r="E4"/>
  <c r="D4"/>
  <c r="C4"/>
  <c r="F24"/>
  <c r="F23"/>
  <c r="F22"/>
  <c r="F21"/>
  <c r="F20"/>
  <c r="F19"/>
</calcChain>
</file>

<file path=xl/sharedStrings.xml><?xml version="1.0" encoding="utf-8"?>
<sst xmlns="http://schemas.openxmlformats.org/spreadsheetml/2006/main" count="137" uniqueCount="75">
  <si>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</si>
  <si>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</si>
  <si>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</si>
  <si>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</si>
  <si>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</si>
  <si>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</si>
  <si>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</si>
  <si>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</si>
  <si>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</si>
  <si>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</si>
  <si>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</si>
  <si>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</si>
  <si>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GHz</t>
  </si>
  <si>
    <t>nu_low</t>
  </si>
  <si>
    <t>nu_high</t>
  </si>
  <si>
    <t>del nu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</si>
  <si>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</si>
  <si>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</si>
  <si>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</si>
  <si>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</si>
  <si>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</si>
  <si>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</si>
  <si>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</si>
  <si>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</si>
  <si>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</si>
  <si>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CORE</t>
  </si>
  <si>
    <t>LB (40, 0.3)</t>
  </si>
  <si>
    <t>SO/S4 (30, 0.3)</t>
  </si>
  <si>
    <t>LB (50, 0.3)</t>
  </si>
  <si>
    <t>LB (60, 0.23)</t>
  </si>
  <si>
    <t>LB (78, 0.28)</t>
  </si>
  <si>
    <t>LB (89, 0.23)</t>
  </si>
  <si>
    <t>CO(220, 0.3)</t>
  </si>
  <si>
    <t>CO (390, 0.3)</t>
  </si>
  <si>
    <t>CO (130, 0.3)</t>
  </si>
  <si>
    <t>SO/S4 (20, 0.3)</t>
  </si>
  <si>
    <t>LB (100, 0.23)</t>
  </si>
  <si>
    <t>CO (160, 0.3)</t>
  </si>
  <si>
    <t>CO (195, 0.3)</t>
  </si>
  <si>
    <t>LB (280, 0.3)</t>
  </si>
  <si>
    <t>CO (340, 0.3)</t>
  </si>
  <si>
    <t>CO (450, 0.3)</t>
  </si>
  <si>
    <t>CO (520, 0.3)</t>
  </si>
  <si>
    <t>CCAT (669, 0.11)</t>
  </si>
  <si>
    <t>CCAT (862, 0.11)</t>
  </si>
  <si>
    <t>beam</t>
  </si>
  <si>
    <t>Nbol</t>
  </si>
  <si>
    <t>NET</t>
  </si>
  <si>
    <t>Bolo</t>
  </si>
  <si>
    <t>Band</t>
  </si>
  <si>
    <t>uK-arcmin</t>
  </si>
  <si>
    <t>FWHM</t>
  </si>
  <si>
    <t>mirror fill = 0.55</t>
  </si>
  <si>
    <t>assumptions</t>
  </si>
  <si>
    <t>40 K</t>
  </si>
  <si>
    <t>4 K</t>
  </si>
  <si>
    <t>30 K</t>
  </si>
  <si>
    <t>CMBP 30 K</t>
  </si>
  <si>
    <t>EPIC-IM Full Focal Plane</t>
  </si>
  <si>
    <t>PolWeight</t>
  </si>
  <si>
    <t>EPIC IM (4 year)</t>
  </si>
  <si>
    <t>T_miss</t>
  </si>
  <si>
    <t>years</t>
  </si>
  <si>
    <t>(arcmin)</t>
  </si>
  <si>
    <t>uk*arcmin</t>
  </si>
  <si>
    <t>Initial NERSC Band</t>
  </si>
  <si>
    <t>(GHz)</t>
  </si>
  <si>
    <t>(uk*arcmin)</t>
  </si>
  <si>
    <t>H</t>
  </si>
  <si>
    <t>I</t>
  </si>
  <si>
    <t>PICO</t>
  </si>
  <si>
    <t>Total # detectors:</t>
  </si>
  <si>
    <t>Total CMB map depth:</t>
  </si>
  <si>
    <t>uK arcmin</t>
  </si>
  <si>
    <t>V3D optics, PICO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</si>
</sst>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000000000000"/>
  </numFmts>
  <fonts count="6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1" fontId="0" fillId="2" borderId="6" xfId="0" applyNumberFormat="1" applyFill="1" applyBorder="1"/>
    <xf numFmtId="164" fontId="0" fillId="2" borderId="6" xfId="0" applyNumberFormat="1" applyFill="1" applyBorder="1"/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/>
    <xf numFmtId="0" fontId="3" fillId="0" borderId="0" xfId="0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0" fontId="3" fillId="0" borderId="0" xfId="0" applyFont="1" applyAlignment="1"/>
    <xf numFmtId="1" fontId="0" fillId="0" borderId="0" xfId="0" applyNumberFormat="1"/>
    <xf numFmtId="1" fontId="0" fillId="2" borderId="6" xfId="0" applyNumberFormat="1" applyFont="1" applyFill="1" applyBorder="1" applyAlignment="1">
      <alignment horizontal="right"/>
    </xf>
    <xf numFmtId="0" fontId="0" fillId="0" borderId="6" xfId="0" applyFont="1" applyFill="1" applyBorder="1"/>
    <xf numFmtId="0" fontId="0" fillId="0" borderId="6" xfId="0" applyFill="1" applyBorder="1"/>
    <xf numFmtId="1" fontId="0" fillId="3" borderId="7" xfId="0" applyNumberFormat="1" applyFont="1" applyFill="1" applyBorder="1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8" xfId="0" applyBorder="1" applyAlignment="1">
      <alignment horizontal="center"/>
    </xf>
    <xf numFmtId="0" fontId="0" fillId="0" borderId="8" xfId="0" applyFill="1" applyBorder="1"/>
    <xf numFmtId="164" fontId="0" fillId="0" borderId="8" xfId="0" applyNumberForma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</cellXfs>
  <cellStyles count="2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7757130897929002"/>
          <c:y val="0.11979695431472101"/>
          <c:w val="0.74246072091527793"/>
          <c:h val="0.73057556257244505"/>
        </c:manualLayout>
      </c:layout>
      <c:scatterChart>
        <c:scatterStyle val="lineMarker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25.996639245935881</c:v>
                </c:pt>
                <c:pt idx="1">
                  <c:v>11.719339429620881</c:v>
                </c:pt>
                <c:pt idx="2">
                  <c:v>6.3835801987478913</c:v>
                </c:pt>
                <c:pt idx="3">
                  <c:v>4.00512375948969</c:v>
                </c:pt>
                <c:pt idx="4">
                  <c:v>3.8503015209624274</c:v>
                </c:pt>
                <c:pt idx="5">
                  <c:v>5.8493199810060048</c:v>
                </c:pt>
                <c:pt idx="6">
                  <c:v>30.816037491323684</c:v>
                </c:pt>
                <c:pt idx="7">
                  <c:v>221.47469757664567</c:v>
                </c:pt>
                <c:pt idx="8">
                  <c:v>36575.342538630888</c:v>
                </c:pt>
              </c:numCache>
            </c:numRef>
          </c:yVal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9.0777612878947203</c:v>
                </c:pt>
                <c:pt idx="2">
                  <c:v>4.0675279696375517</c:v>
                </c:pt>
                <c:pt idx="3">
                  <c:v>2.9038750921831715</c:v>
                </c:pt>
                <c:pt idx="4">
                  <c:v>2.5544581050841138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112.30816978296816</c:v>
                </c:pt>
                <c:pt idx="8">
                  <c:v>20196.215657040102</c:v>
                </c:pt>
              </c:numCache>
            </c:numRef>
          </c:yVal>
        </c:ser>
        <c:ser>
          <c:idx val="4"/>
          <c:order val="4"/>
          <c:tx>
            <c:v>CMBP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dLbls/>
        <c:axId val="67183744"/>
        <c:axId val="67185664"/>
      </c:scatterChart>
      <c:valAx>
        <c:axId val="67183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185664"/>
        <c:crosses val="autoZero"/>
        <c:crossBetween val="midCat"/>
      </c:valAx>
      <c:valAx>
        <c:axId val="67185664"/>
        <c:scaling>
          <c:logBase val="10"/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183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3476626669740205"/>
          <c:y val="0.15770094728006703"/>
          <c:w val="0.2683949675943581"/>
          <c:h val="0.3161697110196251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7757130897929002"/>
          <c:y val="0.11979695431472101"/>
          <c:w val="0.74246072091527793"/>
          <c:h val="0.73057556257244505"/>
        </c:manualLayout>
      </c:layout>
      <c:scatterChart>
        <c:scatterStyle val="lineMarker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25.996639245935881</c:v>
                </c:pt>
                <c:pt idx="1">
                  <c:v>11.719339429620881</c:v>
                </c:pt>
                <c:pt idx="2">
                  <c:v>6.3835801987478913</c:v>
                </c:pt>
                <c:pt idx="3">
                  <c:v>4.00512375948969</c:v>
                </c:pt>
                <c:pt idx="4">
                  <c:v>3.8503015209624274</c:v>
                </c:pt>
                <c:pt idx="5">
                  <c:v>5.8493199810060048</c:v>
                </c:pt>
                <c:pt idx="6">
                  <c:v>30.816037491323684</c:v>
                </c:pt>
                <c:pt idx="7">
                  <c:v>221.47469757664567</c:v>
                </c:pt>
                <c:pt idx="8">
                  <c:v>36575.342538630888</c:v>
                </c:pt>
              </c:numCache>
            </c:numRef>
          </c:yVal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9.0777612878947203</c:v>
                </c:pt>
                <c:pt idx="2">
                  <c:v>4.0675279696375517</c:v>
                </c:pt>
                <c:pt idx="3">
                  <c:v>2.9038750921831715</c:v>
                </c:pt>
                <c:pt idx="4">
                  <c:v>2.5544581050841138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112.30816978296816</c:v>
                </c:pt>
                <c:pt idx="8">
                  <c:v>20196.215657040102</c:v>
                </c:pt>
              </c:numCache>
            </c:numRef>
          </c:yVal>
        </c:ser>
        <c:ser>
          <c:idx val="4"/>
          <c:order val="4"/>
          <c:tx>
            <c:v>CMBP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ser>
          <c:idx val="5"/>
          <c:order val="5"/>
          <c:tx>
            <c:v>PICO, V3.D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20.8</c:v>
                </c:pt>
                <c:pt idx="1">
                  <c:v>25</c:v>
                </c:pt>
                <c:pt idx="2">
                  <c:v>30</c:v>
                </c:pt>
                <c:pt idx="3">
                  <c:v>36</c:v>
                </c:pt>
                <c:pt idx="4">
                  <c:v>43.2</c:v>
                </c:pt>
                <c:pt idx="5">
                  <c:v>51.8</c:v>
                </c:pt>
                <c:pt idx="6">
                  <c:v>62.2</c:v>
                </c:pt>
                <c:pt idx="7">
                  <c:v>74.599999999999994</c:v>
                </c:pt>
                <c:pt idx="8">
                  <c:v>89.6</c:v>
                </c:pt>
                <c:pt idx="9">
                  <c:v>107.5</c:v>
                </c:pt>
                <c:pt idx="10">
                  <c:v>129</c:v>
                </c:pt>
                <c:pt idx="11">
                  <c:v>154.80000000000001</c:v>
                </c:pt>
                <c:pt idx="12">
                  <c:v>185.8</c:v>
                </c:pt>
                <c:pt idx="13">
                  <c:v>222.9</c:v>
                </c:pt>
                <c:pt idx="14">
                  <c:v>267.5</c:v>
                </c:pt>
                <c:pt idx="15">
                  <c:v>321</c:v>
                </c:pt>
                <c:pt idx="16">
                  <c:v>385.2</c:v>
                </c:pt>
                <c:pt idx="17">
                  <c:v>462.2</c:v>
                </c:pt>
                <c:pt idx="18">
                  <c:v>554.70000000000005</c:v>
                </c:pt>
                <c:pt idx="19">
                  <c:v>665.6</c:v>
                </c:pt>
                <c:pt idx="20">
                  <c:v>798.7</c:v>
                </c:pt>
              </c:numCache>
            </c:numRef>
          </c:xVal>
          <c:yVal>
            <c:numRef>
              <c:f>Weights!$AC$5:$AC$25</c:f>
              <c:numCache>
                <c:formatCode>General</c:formatCode>
                <c:ptCount val="21"/>
                <c:pt idx="0">
                  <c:v>18.080567328099999</c:v>
                </c:pt>
                <c:pt idx="1">
                  <c:v>11.8622781922</c:v>
                </c:pt>
                <c:pt idx="2">
                  <c:v>8.7178225661000006</c:v>
                </c:pt>
                <c:pt idx="3">
                  <c:v>5.7702776487999996</c:v>
                </c:pt>
                <c:pt idx="4">
                  <c:v>6.1966915726999998</c:v>
                </c:pt>
                <c:pt idx="5">
                  <c:v>4.1541050096000003</c:v>
                </c:pt>
                <c:pt idx="6">
                  <c:v>3.9463089501000002</c:v>
                </c:pt>
                <c:pt idx="7">
                  <c:v>3.2907646577</c:v>
                </c:pt>
                <c:pt idx="8">
                  <c:v>2.1495548472000001</c:v>
                </c:pt>
                <c:pt idx="9">
                  <c:v>1.8775710884000001</c:v>
                </c:pt>
                <c:pt idx="10">
                  <c:v>1.7850613550000001</c:v>
                </c:pt>
                <c:pt idx="11">
                  <c:v>1.6774721365</c:v>
                </c:pt>
                <c:pt idx="12">
                  <c:v>2.857008279</c:v>
                </c:pt>
                <c:pt idx="13">
                  <c:v>3.8220103138999999</c:v>
                </c:pt>
                <c:pt idx="14">
                  <c:v>3.1979197417999998</c:v>
                </c:pt>
                <c:pt idx="15">
                  <c:v>5.8913043970999999</c:v>
                </c:pt>
                <c:pt idx="16">
                  <c:v>9.5504437318999997</c:v>
                </c:pt>
                <c:pt idx="17">
                  <c:v>27.6731054557</c:v>
                </c:pt>
                <c:pt idx="18">
                  <c:v>178.43816485900001</c:v>
                </c:pt>
                <c:pt idx="19">
                  <c:v>826.75670426900001</c:v>
                </c:pt>
                <c:pt idx="20">
                  <c:v>5447.1749456300004</c:v>
                </c:pt>
              </c:numCache>
            </c:numRef>
          </c:yVal>
        </c:ser>
        <c:dLbls/>
        <c:axId val="67727744"/>
        <c:axId val="67729664"/>
      </c:scatterChart>
      <c:valAx>
        <c:axId val="67727744"/>
        <c:scaling>
          <c:orientation val="minMax"/>
          <c:max val="500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729664"/>
        <c:crosses val="autoZero"/>
        <c:crossBetween val="midCat"/>
      </c:valAx>
      <c:valAx>
        <c:axId val="67729664"/>
        <c:scaling>
          <c:logBase val="10"/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727744"/>
        <c:crosses val="autoZero"/>
        <c:crossBetween val="midCat"/>
        <c:minorUnit val="10"/>
      </c:valAx>
    </c:plotArea>
    <c:legend>
      <c:legendPos val="r"/>
      <c:layout>
        <c:manualLayout>
          <c:xMode val="edge"/>
          <c:yMode val="edge"/>
          <c:x val="0.28209448818897603"/>
          <c:y val="8.9173028498341217E-2"/>
          <c:w val="0.21030476630208922"/>
          <c:h val="0.34901994484192012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20</xdr:row>
      <xdr:rowOff>146050</xdr:rowOff>
    </xdr:from>
    <xdr:to>
      <xdr:col>19</xdr:col>
      <xdr:colOff>60325</xdr:colOff>
      <xdr:row>47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47625</xdr:colOff>
      <xdr:row>31</xdr:row>
      <xdr:rowOff>31750</xdr:rowOff>
    </xdr:from>
    <xdr:to>
      <xdr:col>31</xdr:col>
      <xdr:colOff>111125</xdr:colOff>
      <xdr:row>57</xdr:row>
      <xdr:rowOff>82550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54"/>
  <sheetViews>
    <sheetView tabSelected="1" topLeftCell="A4" workbookViewId="0">
      <selection activeCell="H29" sqref="H29"/>
    </sheetView>
  </sheetViews>
  <sheetFormatPr defaultColWidth="11.5546875" defaultRowHeight="15"/>
  <cols>
    <col min="6" max="6" width="11.33203125" customWidth="1"/>
    <col min="7" max="7" width="11.44140625" customWidth="1"/>
    <col min="9" max="9" width="17.77734375" bestFit="1" customWidth="1"/>
  </cols>
  <sheetData>
    <row r="5" spans="1:9">
      <c r="A5" s="12" t="s">
        <v>70</v>
      </c>
      <c r="B5" s="12"/>
      <c r="C5" s="12"/>
      <c r="D5" s="12"/>
      <c r="E5" s="12"/>
      <c r="F5" s="12"/>
      <c r="G5" s="12"/>
    </row>
    <row r="6" spans="1:9">
      <c r="A6" s="13" t="s">
        <v>5</v>
      </c>
      <c r="B6" s="12">
        <v>0.25</v>
      </c>
      <c r="C6" s="12"/>
      <c r="D6" s="12" t="s">
        <v>11</v>
      </c>
      <c r="E6" s="12">
        <v>1.2</v>
      </c>
      <c r="F6" s="12"/>
      <c r="G6" s="12"/>
    </row>
    <row r="7" spans="1:9">
      <c r="A7" s="12"/>
      <c r="B7" s="12"/>
      <c r="C7" s="12"/>
      <c r="D7" s="12"/>
      <c r="E7" s="12"/>
      <c r="F7" s="12"/>
      <c r="G7" s="12"/>
    </row>
    <row r="8" spans="1:9">
      <c r="A8" s="12"/>
      <c r="B8" s="12"/>
      <c r="C8" s="12"/>
      <c r="D8" s="12"/>
      <c r="E8" s="12"/>
      <c r="F8" s="12"/>
      <c r="G8" s="12"/>
    </row>
    <row r="9" spans="1:9">
      <c r="A9" s="12"/>
      <c r="B9" s="16" t="s">
        <v>6</v>
      </c>
      <c r="C9" s="16" t="s">
        <v>13</v>
      </c>
      <c r="D9" s="16" t="s">
        <v>14</v>
      </c>
      <c r="E9" s="16" t="s">
        <v>15</v>
      </c>
      <c r="F9" s="16" t="s">
        <v>51</v>
      </c>
      <c r="G9" s="17" t="s">
        <v>59</v>
      </c>
    </row>
    <row r="10" spans="1:9">
      <c r="A10" s="16" t="s">
        <v>10</v>
      </c>
      <c r="B10" s="16" t="s">
        <v>66</v>
      </c>
      <c r="C10" s="16" t="s">
        <v>66</v>
      </c>
      <c r="D10" s="16" t="s">
        <v>66</v>
      </c>
      <c r="E10" s="16" t="s">
        <v>66</v>
      </c>
      <c r="F10" s="16" t="s">
        <v>63</v>
      </c>
      <c r="G10" s="17" t="s">
        <v>67</v>
      </c>
    </row>
    <row r="11" spans="1:9">
      <c r="A11" s="14">
        <v>1</v>
      </c>
      <c r="B11" s="24">
        <v>20.8</v>
      </c>
      <c r="C11" s="15">
        <v>18.2</v>
      </c>
      <c r="D11" s="15">
        <v>23.4</v>
      </c>
      <c r="E11" s="15">
        <f t="shared" ref="E11:E12" si="0">B11*$B$6</f>
        <v>5.2</v>
      </c>
      <c r="F11" s="15">
        <v>38.3964721161</v>
      </c>
      <c r="G11" s="15">
        <v>18.080567328099999</v>
      </c>
      <c r="I11" s="36"/>
    </row>
    <row r="12" spans="1:9">
      <c r="A12" s="14">
        <v>2</v>
      </c>
      <c r="B12" s="24">
        <v>25</v>
      </c>
      <c r="C12" s="15">
        <v>21.9</v>
      </c>
      <c r="D12" s="15">
        <v>28.1</v>
      </c>
      <c r="E12" s="15">
        <f t="shared" si="0"/>
        <v>6.25</v>
      </c>
      <c r="F12" s="15">
        <v>31.9519944796</v>
      </c>
      <c r="G12" s="15">
        <v>11.8622781922</v>
      </c>
      <c r="I12" s="36"/>
    </row>
    <row r="13" spans="1:9">
      <c r="A13" s="14">
        <v>3</v>
      </c>
      <c r="B13" s="12">
        <v>30</v>
      </c>
      <c r="C13" s="15">
        <v>26.3</v>
      </c>
      <c r="D13" s="15">
        <v>33.799999999999997</v>
      </c>
      <c r="E13" s="15">
        <f>B13*$B$6</f>
        <v>7.5</v>
      </c>
      <c r="F13" s="15">
        <v>28.294632525000001</v>
      </c>
      <c r="G13" s="15">
        <v>8.7178225661000006</v>
      </c>
      <c r="I13" s="36"/>
    </row>
    <row r="14" spans="1:9">
      <c r="A14" s="14">
        <v>4</v>
      </c>
      <c r="B14" s="15">
        <v>36</v>
      </c>
      <c r="C14" s="15">
        <v>31.5</v>
      </c>
      <c r="D14" s="15">
        <v>40.5</v>
      </c>
      <c r="E14" s="15">
        <f t="shared" ref="E14:E31" si="1">B14*$B$6</f>
        <v>9</v>
      </c>
      <c r="F14" s="15">
        <v>23.618158538199999</v>
      </c>
      <c r="G14" s="15">
        <v>5.7702776487999996</v>
      </c>
      <c r="I14" s="36"/>
    </row>
    <row r="15" spans="1:9">
      <c r="A15" s="14">
        <v>5</v>
      </c>
      <c r="B15" s="15">
        <v>43.2</v>
      </c>
      <c r="C15" s="15">
        <v>37.799999999999997</v>
      </c>
      <c r="D15" s="15">
        <v>48.6</v>
      </c>
      <c r="E15" s="15">
        <f t="shared" si="1"/>
        <v>10.8</v>
      </c>
      <c r="F15" s="15">
        <v>22.1515833604</v>
      </c>
      <c r="G15" s="15">
        <v>6.1966915726999998</v>
      </c>
      <c r="I15" s="36"/>
    </row>
    <row r="16" spans="1:9">
      <c r="A16" s="14">
        <v>6</v>
      </c>
      <c r="B16" s="15">
        <v>51.8</v>
      </c>
      <c r="C16" s="15">
        <v>45.4</v>
      </c>
      <c r="D16" s="15">
        <v>58.3</v>
      </c>
      <c r="E16" s="15">
        <f t="shared" si="1"/>
        <v>12.95</v>
      </c>
      <c r="F16" s="15">
        <v>18.4499615601</v>
      </c>
      <c r="G16" s="15">
        <v>4.1541050096000003</v>
      </c>
      <c r="I16" s="36"/>
    </row>
    <row r="17" spans="1:9">
      <c r="A17" s="14">
        <v>7</v>
      </c>
      <c r="B17" s="15">
        <v>62.2</v>
      </c>
      <c r="C17" s="15">
        <v>54.4</v>
      </c>
      <c r="D17" s="15">
        <v>70</v>
      </c>
      <c r="E17" s="15">
        <f t="shared" si="1"/>
        <v>15.55</v>
      </c>
      <c r="F17" s="15">
        <v>12.8418912366</v>
      </c>
      <c r="G17" s="15">
        <v>3.9463089501000002</v>
      </c>
      <c r="I17" s="36"/>
    </row>
    <row r="18" spans="1:9">
      <c r="A18" s="14">
        <v>8</v>
      </c>
      <c r="B18" s="15">
        <v>74.599999999999994</v>
      </c>
      <c r="C18" s="15">
        <v>65.3</v>
      </c>
      <c r="D18" s="15">
        <v>84</v>
      </c>
      <c r="E18" s="15">
        <f t="shared" si="1"/>
        <v>18.649999999999999</v>
      </c>
      <c r="F18" s="15">
        <v>10.699693505200001</v>
      </c>
      <c r="G18" s="15">
        <v>3.2907646577</v>
      </c>
      <c r="I18" s="36"/>
    </row>
    <row r="19" spans="1:9">
      <c r="A19" s="14">
        <v>9</v>
      </c>
      <c r="B19" s="15">
        <v>89.6</v>
      </c>
      <c r="C19" s="15">
        <v>78.400000000000006</v>
      </c>
      <c r="D19" s="15">
        <v>100.8</v>
      </c>
      <c r="E19" s="15">
        <f t="shared" si="1"/>
        <v>22.4</v>
      </c>
      <c r="F19" s="15">
        <v>9.4894386984000008</v>
      </c>
      <c r="G19" s="15">
        <v>2.1495548472000001</v>
      </c>
      <c r="I19" s="36"/>
    </row>
    <row r="20" spans="1:9">
      <c r="A20" s="14">
        <v>10</v>
      </c>
      <c r="B20" s="15">
        <v>107.5</v>
      </c>
      <c r="C20" s="15">
        <v>94.1</v>
      </c>
      <c r="D20" s="15">
        <v>120.9</v>
      </c>
      <c r="E20" s="15">
        <f t="shared" si="1"/>
        <v>26.875</v>
      </c>
      <c r="F20" s="15">
        <v>7.9093368128000003</v>
      </c>
      <c r="G20" s="15">
        <v>1.8775710884000001</v>
      </c>
      <c r="I20" s="36"/>
    </row>
    <row r="21" spans="1:9">
      <c r="A21" s="14">
        <v>11</v>
      </c>
      <c r="B21" s="15">
        <v>129</v>
      </c>
      <c r="C21" s="15">
        <v>112.9</v>
      </c>
      <c r="D21" s="15">
        <v>145.1</v>
      </c>
      <c r="E21" s="15">
        <f t="shared" si="1"/>
        <v>32.25</v>
      </c>
      <c r="F21" s="15">
        <v>7.4176104147000004</v>
      </c>
      <c r="G21" s="15">
        <v>1.7850613550000001</v>
      </c>
      <c r="I21" s="36"/>
    </row>
    <row r="22" spans="1:9">
      <c r="A22" s="14">
        <v>12</v>
      </c>
      <c r="B22" s="15">
        <v>154.80000000000001</v>
      </c>
      <c r="C22" s="15">
        <v>135.4</v>
      </c>
      <c r="D22" s="15">
        <v>174.1</v>
      </c>
      <c r="E22" s="15">
        <f t="shared" si="1"/>
        <v>38.700000000000003</v>
      </c>
      <c r="F22" s="15">
        <v>6.1838345795</v>
      </c>
      <c r="G22" s="15">
        <v>1.6774721365</v>
      </c>
      <c r="I22" s="36"/>
    </row>
    <row r="23" spans="1:9">
      <c r="A23" s="14">
        <v>13</v>
      </c>
      <c r="B23" s="15">
        <v>185.8</v>
      </c>
      <c r="C23" s="15">
        <v>162.5</v>
      </c>
      <c r="D23" s="15">
        <v>209</v>
      </c>
      <c r="E23" s="15">
        <f t="shared" si="1"/>
        <v>46.45</v>
      </c>
      <c r="F23" s="15">
        <v>4.3005033480000003</v>
      </c>
      <c r="G23" s="15">
        <v>2.857008279</v>
      </c>
      <c r="I23" s="36"/>
    </row>
    <row r="24" spans="1:9">
      <c r="A24" s="14">
        <v>14</v>
      </c>
      <c r="B24" s="15">
        <v>222.9</v>
      </c>
      <c r="C24" s="15">
        <v>195</v>
      </c>
      <c r="D24" s="15">
        <v>250.8</v>
      </c>
      <c r="E24" s="15">
        <f t="shared" si="1"/>
        <v>55.725000000000001</v>
      </c>
      <c r="F24" s="15">
        <v>3.5836370376</v>
      </c>
      <c r="G24" s="15">
        <v>3.8220103138999999</v>
      </c>
      <c r="I24" s="36"/>
    </row>
    <row r="25" spans="1:9">
      <c r="A25" s="14">
        <v>15</v>
      </c>
      <c r="B25" s="15">
        <v>267.5</v>
      </c>
      <c r="C25" s="15">
        <v>234</v>
      </c>
      <c r="D25" s="15">
        <v>300.89999999999998</v>
      </c>
      <c r="E25" s="15">
        <f t="shared" si="1"/>
        <v>66.875</v>
      </c>
      <c r="F25" s="15">
        <v>3.1791127589000001</v>
      </c>
      <c r="G25" s="15">
        <v>3.1979197417999998</v>
      </c>
      <c r="I25" s="36"/>
    </row>
    <row r="26" spans="1:9">
      <c r="A26" s="14">
        <v>16</v>
      </c>
      <c r="B26" s="15">
        <v>321</v>
      </c>
      <c r="C26" s="15">
        <v>280.89999999999998</v>
      </c>
      <c r="D26" s="15">
        <v>361.1</v>
      </c>
      <c r="E26" s="15">
        <f t="shared" si="1"/>
        <v>80.25</v>
      </c>
      <c r="F26" s="15">
        <v>2.6487654434999999</v>
      </c>
      <c r="G26" s="15">
        <v>5.8913043970999999</v>
      </c>
      <c r="I26" s="36"/>
    </row>
    <row r="27" spans="1:9">
      <c r="A27" s="14">
        <v>17</v>
      </c>
      <c r="B27" s="15">
        <v>385.2</v>
      </c>
      <c r="C27" s="15">
        <v>337</v>
      </c>
      <c r="D27" s="15">
        <v>433.3</v>
      </c>
      <c r="E27" s="15">
        <f t="shared" si="1"/>
        <v>96.3</v>
      </c>
      <c r="F27" s="15">
        <v>2.4846122319999999</v>
      </c>
      <c r="G27" s="15">
        <v>9.5504437318999997</v>
      </c>
      <c r="I27" s="36"/>
    </row>
    <row r="28" spans="1:9">
      <c r="A28" s="14">
        <v>18</v>
      </c>
      <c r="B28" s="15">
        <v>462.2</v>
      </c>
      <c r="C28" s="15">
        <v>404.4</v>
      </c>
      <c r="D28" s="15">
        <v>520</v>
      </c>
      <c r="E28" s="15">
        <f t="shared" si="1"/>
        <v>115.55</v>
      </c>
      <c r="F28" s="15">
        <v>2.0703434385000001</v>
      </c>
      <c r="G28" s="15">
        <v>27.6731054557</v>
      </c>
      <c r="I28" s="36"/>
    </row>
    <row r="29" spans="1:9">
      <c r="A29" s="14">
        <v>19</v>
      </c>
      <c r="B29" s="15">
        <v>554.70000000000005</v>
      </c>
      <c r="C29" s="15">
        <v>485.3</v>
      </c>
      <c r="D29" s="15">
        <v>624</v>
      </c>
      <c r="E29" s="15">
        <f t="shared" si="1"/>
        <v>138.67500000000001</v>
      </c>
      <c r="F29" s="15">
        <v>1.5329553906</v>
      </c>
      <c r="G29" s="15">
        <v>178.43816485900001</v>
      </c>
      <c r="I29" s="36"/>
    </row>
    <row r="30" spans="1:9">
      <c r="A30" s="14">
        <v>20</v>
      </c>
      <c r="B30" s="15">
        <v>665.6</v>
      </c>
      <c r="C30" s="15">
        <v>582.4</v>
      </c>
      <c r="D30" s="15">
        <v>748.8</v>
      </c>
      <c r="E30" s="15">
        <f t="shared" si="1"/>
        <v>166.4</v>
      </c>
      <c r="F30" s="15">
        <v>1.2774244401999999</v>
      </c>
      <c r="G30" s="15">
        <v>826.75670426900001</v>
      </c>
      <c r="I30" s="36"/>
    </row>
    <row r="31" spans="1:9">
      <c r="A31" s="14">
        <v>21</v>
      </c>
      <c r="B31" s="15">
        <v>798.7</v>
      </c>
      <c r="C31" s="15">
        <v>698.9</v>
      </c>
      <c r="D31" s="15">
        <v>898.5</v>
      </c>
      <c r="E31" s="15">
        <f t="shared" si="1"/>
        <v>199.67500000000001</v>
      </c>
      <c r="F31" s="15">
        <v>1.0645470231</v>
      </c>
      <c r="G31" s="15">
        <v>5447.1749456300004</v>
      </c>
      <c r="I31" s="36"/>
    </row>
    <row r="32" spans="1:9">
      <c r="I32" s="36"/>
    </row>
    <row r="33" spans="1:8">
      <c r="A33" s="18" t="s">
        <v>16</v>
      </c>
      <c r="B33" s="18" t="s">
        <v>17</v>
      </c>
      <c r="C33" s="18" t="s">
        <v>6</v>
      </c>
    </row>
    <row r="34" spans="1:8">
      <c r="A34" s="9" t="s">
        <v>18</v>
      </c>
      <c r="B34" s="3">
        <v>1</v>
      </c>
      <c r="C34" s="27">
        <v>20.833333333333336</v>
      </c>
    </row>
    <row r="35" spans="1:8">
      <c r="A35" s="11"/>
      <c r="B35" s="4">
        <v>3</v>
      </c>
      <c r="C35" s="4">
        <v>30</v>
      </c>
      <c r="E35" s="35" t="s">
        <v>71</v>
      </c>
      <c r="F35" s="35"/>
      <c r="G35">
        <v>12060</v>
      </c>
    </row>
    <row r="36" spans="1:8">
      <c r="A36" s="10"/>
      <c r="B36" s="5">
        <v>5</v>
      </c>
      <c r="C36" s="6">
        <v>43.2</v>
      </c>
      <c r="E36" s="35" t="s">
        <v>72</v>
      </c>
      <c r="F36" s="35"/>
      <c r="G36">
        <v>0.75</v>
      </c>
      <c r="H36" t="s">
        <v>73</v>
      </c>
    </row>
    <row r="37" spans="1:8">
      <c r="A37" s="9" t="s">
        <v>19</v>
      </c>
      <c r="B37" s="3">
        <v>2</v>
      </c>
      <c r="C37" s="3">
        <v>25</v>
      </c>
    </row>
    <row r="38" spans="1:8">
      <c r="A38" s="11"/>
      <c r="B38" s="4">
        <v>4</v>
      </c>
      <c r="C38" s="7">
        <v>36</v>
      </c>
    </row>
    <row r="39" spans="1:8">
      <c r="A39" s="10"/>
      <c r="B39" s="5">
        <v>6</v>
      </c>
      <c r="C39" s="6">
        <v>51.8</v>
      </c>
    </row>
    <row r="40" spans="1:8">
      <c r="A40" s="9" t="s">
        <v>20</v>
      </c>
      <c r="B40" s="3">
        <v>7</v>
      </c>
      <c r="C40" s="8">
        <v>62.2</v>
      </c>
    </row>
    <row r="41" spans="1:8">
      <c r="A41" s="11"/>
      <c r="B41" s="4">
        <v>9</v>
      </c>
      <c r="C41" s="7">
        <v>89.6</v>
      </c>
    </row>
    <row r="42" spans="1:8">
      <c r="A42" s="10"/>
      <c r="B42" s="5">
        <v>11</v>
      </c>
      <c r="C42" s="6">
        <v>129</v>
      </c>
    </row>
    <row r="43" spans="1:8">
      <c r="A43" s="9" t="s">
        <v>21</v>
      </c>
      <c r="B43" s="3">
        <v>8</v>
      </c>
      <c r="C43" s="8">
        <v>74.599999999999994</v>
      </c>
    </row>
    <row r="44" spans="1:8">
      <c r="A44" s="11"/>
      <c r="B44" s="4">
        <v>10</v>
      </c>
      <c r="C44" s="7">
        <v>107.5</v>
      </c>
    </row>
    <row r="45" spans="1:8">
      <c r="A45" s="10"/>
      <c r="B45" s="5">
        <v>12</v>
      </c>
      <c r="C45" s="6">
        <v>154.80000000000001</v>
      </c>
    </row>
    <row r="46" spans="1:8">
      <c r="A46" s="9" t="s">
        <v>22</v>
      </c>
      <c r="B46" s="3">
        <v>13</v>
      </c>
      <c r="C46" s="8">
        <v>185.8</v>
      </c>
    </row>
    <row r="47" spans="1:8">
      <c r="A47" s="11"/>
      <c r="B47" s="4">
        <v>15</v>
      </c>
      <c r="C47" s="7">
        <v>267.5</v>
      </c>
    </row>
    <row r="48" spans="1:8">
      <c r="A48" s="10"/>
      <c r="B48" s="5">
        <v>17</v>
      </c>
      <c r="C48" s="6">
        <v>385.2</v>
      </c>
    </row>
    <row r="49" spans="1:3">
      <c r="A49" s="9" t="s">
        <v>23</v>
      </c>
      <c r="B49" s="3">
        <v>14</v>
      </c>
      <c r="C49" s="8">
        <v>222.9</v>
      </c>
    </row>
    <row r="50" spans="1:3">
      <c r="A50" s="11"/>
      <c r="B50" s="4">
        <v>16</v>
      </c>
      <c r="C50" s="7">
        <v>321</v>
      </c>
    </row>
    <row r="51" spans="1:3">
      <c r="A51" s="5"/>
      <c r="B51" s="28">
        <v>18</v>
      </c>
      <c r="C51" s="29">
        <v>462.2</v>
      </c>
    </row>
    <row r="52" spans="1:3">
      <c r="A52" s="30" t="s">
        <v>24</v>
      </c>
      <c r="B52" s="31">
        <v>19</v>
      </c>
      <c r="C52" s="32">
        <v>554.70000000000005</v>
      </c>
    </row>
    <row r="53" spans="1:3">
      <c r="A53" s="30" t="s">
        <v>68</v>
      </c>
      <c r="B53" s="31">
        <v>20</v>
      </c>
      <c r="C53" s="32">
        <v>665.6</v>
      </c>
    </row>
    <row r="54" spans="1:3">
      <c r="A54" s="30" t="s">
        <v>69</v>
      </c>
      <c r="B54" s="31">
        <v>21</v>
      </c>
      <c r="C54" s="32">
        <v>798.7</v>
      </c>
    </row>
  </sheetData>
  <mergeCells count="2">
    <mergeCell ref="E35:F35"/>
    <mergeCell ref="E36:F3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G64"/>
  <sheetViews>
    <sheetView workbookViewId="0">
      <selection activeCell="J44" sqref="J44"/>
    </sheetView>
  </sheetViews>
  <sheetFormatPr defaultColWidth="11.5546875" defaultRowHeight="15"/>
  <cols>
    <col min="9" max="9" width="2" customWidth="1"/>
    <col min="11" max="11" width="11.109375" customWidth="1"/>
  </cols>
  <sheetData>
    <row r="2" spans="1:6">
      <c r="A2" t="s">
        <v>0</v>
      </c>
    </row>
    <row r="3" spans="1:6">
      <c r="B3" t="s">
        <v>6</v>
      </c>
      <c r="C3" t="s">
        <v>2</v>
      </c>
      <c r="D3" t="s">
        <v>3</v>
      </c>
      <c r="E3" t="s">
        <v>4</v>
      </c>
      <c r="F3" t="s">
        <v>5</v>
      </c>
    </row>
    <row r="4" spans="1:6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</row>
    <row r="5" spans="1:6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</row>
    <row r="6" spans="1:6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</row>
    <row r="7" spans="1:6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</row>
    <row r="8" spans="1:6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</row>
    <row r="9" spans="1:6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</row>
    <row r="10" spans="1:6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</row>
    <row r="11" spans="1:6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</row>
    <row r="12" spans="1:6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</row>
    <row r="14" spans="1:6">
      <c r="A14" t="s">
        <v>1</v>
      </c>
    </row>
    <row r="15" spans="1:6">
      <c r="B15" t="s">
        <v>6</v>
      </c>
      <c r="C15" t="s">
        <v>2</v>
      </c>
      <c r="D15" t="s">
        <v>3</v>
      </c>
      <c r="E15" t="s">
        <v>4</v>
      </c>
      <c r="F15" t="s">
        <v>5</v>
      </c>
    </row>
    <row r="16" spans="1:6">
      <c r="A16">
        <v>1</v>
      </c>
      <c r="B16">
        <v>30</v>
      </c>
    </row>
    <row r="17" spans="1:6">
      <c r="A17">
        <v>2</v>
      </c>
      <c r="B17">
        <v>45</v>
      </c>
    </row>
    <row r="18" spans="1:6">
      <c r="A18">
        <v>3</v>
      </c>
      <c r="B18">
        <v>70</v>
      </c>
    </row>
    <row r="19" spans="1:6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4">E19/B19</f>
        <v>0.33</v>
      </c>
    </row>
    <row r="20" spans="1:6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4"/>
        <v>0.32167832167832167</v>
      </c>
    </row>
    <row r="21" spans="1:6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4"/>
        <v>0.29493087557603687</v>
      </c>
    </row>
    <row r="22" spans="1:6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4"/>
        <v>0.28611898016997167</v>
      </c>
    </row>
    <row r="23" spans="1:6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4"/>
        <v>0.31376146788990827</v>
      </c>
    </row>
    <row r="24" spans="1:6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4"/>
        <v>0.28704784130688449</v>
      </c>
    </row>
    <row r="26" spans="1:6">
      <c r="A26" t="s">
        <v>8</v>
      </c>
    </row>
    <row r="27" spans="1:6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6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6">
      <c r="A29">
        <v>2</v>
      </c>
      <c r="B29">
        <v>70</v>
      </c>
      <c r="C29">
        <f t="shared" ref="C29:C36" si="5">B29-E29/2</f>
        <v>59.5</v>
      </c>
      <c r="D29">
        <f t="shared" ref="D29:D36" si="6">B29+E29/2</f>
        <v>80.5</v>
      </c>
      <c r="E29">
        <f t="shared" ref="E29:E46" si="7">F29*B29</f>
        <v>21</v>
      </c>
      <c r="F29">
        <f t="shared" ref="F29:F46" si="8">0.3</f>
        <v>0.3</v>
      </c>
    </row>
    <row r="30" spans="1:6">
      <c r="A30">
        <v>3</v>
      </c>
      <c r="B30">
        <v>80</v>
      </c>
      <c r="C30">
        <f t="shared" si="5"/>
        <v>68</v>
      </c>
      <c r="D30">
        <f t="shared" si="6"/>
        <v>92</v>
      </c>
      <c r="E30">
        <f t="shared" si="7"/>
        <v>24</v>
      </c>
      <c r="F30">
        <f t="shared" si="8"/>
        <v>0.3</v>
      </c>
    </row>
    <row r="31" spans="1:6">
      <c r="A31">
        <v>4</v>
      </c>
      <c r="B31">
        <v>90</v>
      </c>
      <c r="C31">
        <f t="shared" si="5"/>
        <v>76.5</v>
      </c>
      <c r="D31">
        <f t="shared" si="6"/>
        <v>103.5</v>
      </c>
      <c r="E31">
        <f t="shared" si="7"/>
        <v>27</v>
      </c>
      <c r="F31">
        <f t="shared" si="8"/>
        <v>0.3</v>
      </c>
    </row>
    <row r="32" spans="1:6">
      <c r="A32">
        <v>5</v>
      </c>
      <c r="B32">
        <v>100</v>
      </c>
      <c r="C32">
        <f t="shared" si="5"/>
        <v>85</v>
      </c>
      <c r="D32">
        <f t="shared" si="6"/>
        <v>115</v>
      </c>
      <c r="E32">
        <f t="shared" si="7"/>
        <v>30</v>
      </c>
      <c r="F32">
        <f t="shared" si="8"/>
        <v>0.3</v>
      </c>
    </row>
    <row r="33" spans="1:6">
      <c r="A33">
        <v>6</v>
      </c>
      <c r="B33">
        <v>115</v>
      </c>
      <c r="C33">
        <f t="shared" si="5"/>
        <v>97.75</v>
      </c>
      <c r="D33">
        <f t="shared" si="6"/>
        <v>132.25</v>
      </c>
      <c r="E33">
        <f t="shared" si="7"/>
        <v>34.5</v>
      </c>
      <c r="F33">
        <f t="shared" si="8"/>
        <v>0.3</v>
      </c>
    </row>
    <row r="34" spans="1:6">
      <c r="A34">
        <v>7</v>
      </c>
      <c r="B34">
        <v>130</v>
      </c>
      <c r="C34">
        <f t="shared" si="5"/>
        <v>110.5</v>
      </c>
      <c r="D34">
        <f t="shared" si="6"/>
        <v>149.5</v>
      </c>
      <c r="E34">
        <f t="shared" si="7"/>
        <v>39</v>
      </c>
      <c r="F34">
        <f t="shared" si="8"/>
        <v>0.3</v>
      </c>
    </row>
    <row r="35" spans="1:6">
      <c r="A35">
        <v>8</v>
      </c>
      <c r="B35">
        <v>145</v>
      </c>
      <c r="C35">
        <f t="shared" si="5"/>
        <v>123.25</v>
      </c>
      <c r="D35">
        <f t="shared" si="6"/>
        <v>166.75</v>
      </c>
      <c r="E35">
        <f t="shared" si="7"/>
        <v>43.5</v>
      </c>
      <c r="F35">
        <f t="shared" si="8"/>
        <v>0.3</v>
      </c>
    </row>
    <row r="36" spans="1:6">
      <c r="A36">
        <v>9</v>
      </c>
      <c r="B36">
        <v>160</v>
      </c>
      <c r="C36">
        <f t="shared" si="5"/>
        <v>136</v>
      </c>
      <c r="D36">
        <f t="shared" si="6"/>
        <v>184</v>
      </c>
      <c r="E36">
        <f t="shared" si="7"/>
        <v>48</v>
      </c>
      <c r="F36">
        <f t="shared" si="8"/>
        <v>0.3</v>
      </c>
    </row>
    <row r="37" spans="1:6">
      <c r="A37">
        <v>10</v>
      </c>
      <c r="B37">
        <v>175</v>
      </c>
      <c r="C37">
        <f t="shared" ref="C37:C46" si="9">B37-E37/2</f>
        <v>148.75</v>
      </c>
      <c r="D37">
        <f t="shared" ref="D37:D46" si="10">B37+E37/2</f>
        <v>201.25</v>
      </c>
      <c r="E37">
        <f t="shared" si="7"/>
        <v>52.5</v>
      </c>
      <c r="F37">
        <f t="shared" si="8"/>
        <v>0.3</v>
      </c>
    </row>
    <row r="38" spans="1:6">
      <c r="A38">
        <v>11</v>
      </c>
      <c r="B38">
        <v>195</v>
      </c>
      <c r="C38">
        <f t="shared" si="9"/>
        <v>165.75</v>
      </c>
      <c r="D38">
        <f t="shared" si="10"/>
        <v>224.25</v>
      </c>
      <c r="E38">
        <f t="shared" si="7"/>
        <v>58.5</v>
      </c>
      <c r="F38">
        <f t="shared" si="8"/>
        <v>0.3</v>
      </c>
    </row>
    <row r="39" spans="1:6">
      <c r="A39">
        <v>12</v>
      </c>
      <c r="B39">
        <v>220</v>
      </c>
      <c r="C39">
        <f t="shared" si="9"/>
        <v>187</v>
      </c>
      <c r="D39">
        <f t="shared" si="10"/>
        <v>253</v>
      </c>
      <c r="E39">
        <f t="shared" si="7"/>
        <v>66</v>
      </c>
      <c r="F39">
        <f t="shared" si="8"/>
        <v>0.3</v>
      </c>
    </row>
    <row r="40" spans="1:6">
      <c r="A40">
        <v>13</v>
      </c>
      <c r="B40">
        <v>255</v>
      </c>
      <c r="C40">
        <f t="shared" si="9"/>
        <v>216.75</v>
      </c>
      <c r="D40">
        <f t="shared" si="10"/>
        <v>293.25</v>
      </c>
      <c r="E40">
        <f t="shared" si="7"/>
        <v>76.5</v>
      </c>
      <c r="F40">
        <f t="shared" si="8"/>
        <v>0.3</v>
      </c>
    </row>
    <row r="41" spans="1:6">
      <c r="A41">
        <v>14</v>
      </c>
      <c r="B41">
        <v>295</v>
      </c>
      <c r="C41">
        <f t="shared" si="9"/>
        <v>250.75</v>
      </c>
      <c r="D41">
        <f t="shared" si="10"/>
        <v>339.25</v>
      </c>
      <c r="E41">
        <f t="shared" si="7"/>
        <v>88.5</v>
      </c>
      <c r="F41">
        <f t="shared" si="8"/>
        <v>0.3</v>
      </c>
    </row>
    <row r="42" spans="1:6">
      <c r="A42">
        <v>15</v>
      </c>
      <c r="B42">
        <v>340</v>
      </c>
      <c r="C42">
        <f t="shared" si="9"/>
        <v>289</v>
      </c>
      <c r="D42">
        <f t="shared" si="10"/>
        <v>391</v>
      </c>
      <c r="E42">
        <f t="shared" si="7"/>
        <v>102</v>
      </c>
      <c r="F42">
        <f t="shared" si="8"/>
        <v>0.3</v>
      </c>
    </row>
    <row r="43" spans="1:6">
      <c r="A43">
        <v>16</v>
      </c>
      <c r="B43">
        <v>390</v>
      </c>
      <c r="C43">
        <f t="shared" si="9"/>
        <v>331.5</v>
      </c>
      <c r="D43">
        <f t="shared" si="10"/>
        <v>448.5</v>
      </c>
      <c r="E43">
        <f t="shared" si="7"/>
        <v>117</v>
      </c>
      <c r="F43">
        <f t="shared" si="8"/>
        <v>0.3</v>
      </c>
    </row>
    <row r="44" spans="1:6">
      <c r="A44">
        <v>17</v>
      </c>
      <c r="B44">
        <v>450</v>
      </c>
      <c r="C44">
        <f t="shared" si="9"/>
        <v>382.5</v>
      </c>
      <c r="D44">
        <f t="shared" si="10"/>
        <v>517.5</v>
      </c>
      <c r="E44">
        <f t="shared" si="7"/>
        <v>135</v>
      </c>
      <c r="F44">
        <f t="shared" si="8"/>
        <v>0.3</v>
      </c>
    </row>
    <row r="45" spans="1:6">
      <c r="A45">
        <v>18</v>
      </c>
      <c r="B45">
        <v>520</v>
      </c>
      <c r="C45">
        <f t="shared" si="9"/>
        <v>442</v>
      </c>
      <c r="D45">
        <f t="shared" si="10"/>
        <v>598</v>
      </c>
      <c r="E45">
        <f t="shared" si="7"/>
        <v>156</v>
      </c>
      <c r="F45">
        <f t="shared" si="8"/>
        <v>0.3</v>
      </c>
    </row>
    <row r="46" spans="1:6">
      <c r="A46">
        <v>19</v>
      </c>
      <c r="B46">
        <v>600</v>
      </c>
      <c r="C46">
        <f t="shared" si="9"/>
        <v>510</v>
      </c>
      <c r="D46">
        <f t="shared" si="10"/>
        <v>690</v>
      </c>
      <c r="E46">
        <f t="shared" si="7"/>
        <v>180</v>
      </c>
      <c r="F46">
        <f t="shared" si="8"/>
        <v>0.3</v>
      </c>
    </row>
    <row r="48" spans="1:6">
      <c r="A48" t="s">
        <v>9</v>
      </c>
    </row>
    <row r="49" spans="1:7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>
      <c r="A51">
        <v>2</v>
      </c>
      <c r="B51">
        <v>50</v>
      </c>
      <c r="C51">
        <f t="shared" ref="C51:C64" si="11">B51-E51/2</f>
        <v>42.5</v>
      </c>
      <c r="D51">
        <f t="shared" ref="D51:D64" si="12">B51+E51/2</f>
        <v>57.5</v>
      </c>
      <c r="E51">
        <f t="shared" ref="E51:E64" si="13">F51*B51</f>
        <v>15</v>
      </c>
      <c r="F51">
        <f t="shared" ref="F51:F63" si="14">0.3</f>
        <v>0.3</v>
      </c>
      <c r="G51">
        <v>11.3</v>
      </c>
    </row>
    <row r="52" spans="1:7">
      <c r="A52">
        <v>3</v>
      </c>
      <c r="B52">
        <v>60</v>
      </c>
      <c r="C52">
        <f t="shared" si="11"/>
        <v>53.1</v>
      </c>
      <c r="D52">
        <f t="shared" si="12"/>
        <v>66.900000000000006</v>
      </c>
      <c r="E52">
        <f t="shared" si="13"/>
        <v>13.8</v>
      </c>
      <c r="F52">
        <v>0.23</v>
      </c>
      <c r="G52">
        <v>9.4</v>
      </c>
    </row>
    <row r="53" spans="1:7">
      <c r="A53">
        <v>4</v>
      </c>
      <c r="B53">
        <v>68</v>
      </c>
      <c r="C53">
        <f t="shared" si="11"/>
        <v>60.18</v>
      </c>
      <c r="D53">
        <f t="shared" si="12"/>
        <v>75.819999999999993</v>
      </c>
      <c r="E53">
        <f t="shared" si="13"/>
        <v>15.64</v>
      </c>
      <c r="F53">
        <v>0.23</v>
      </c>
      <c r="G53">
        <v>7.6</v>
      </c>
    </row>
    <row r="54" spans="1:7">
      <c r="A54">
        <v>5</v>
      </c>
      <c r="B54">
        <v>78</v>
      </c>
      <c r="C54">
        <f t="shared" si="11"/>
        <v>69.03</v>
      </c>
      <c r="D54">
        <f t="shared" si="12"/>
        <v>86.97</v>
      </c>
      <c r="E54">
        <f t="shared" si="13"/>
        <v>17.940000000000001</v>
      </c>
      <c r="F54">
        <v>0.23</v>
      </c>
      <c r="G54">
        <v>6.4</v>
      </c>
    </row>
    <row r="55" spans="1:7">
      <c r="A55">
        <v>6</v>
      </c>
      <c r="B55">
        <v>89</v>
      </c>
      <c r="C55">
        <f t="shared" si="11"/>
        <v>78.765000000000001</v>
      </c>
      <c r="D55">
        <f t="shared" si="12"/>
        <v>99.234999999999999</v>
      </c>
      <c r="E55">
        <f t="shared" si="13"/>
        <v>20.470000000000002</v>
      </c>
      <c r="F55">
        <v>0.23</v>
      </c>
      <c r="G55">
        <v>5.5</v>
      </c>
    </row>
    <row r="56" spans="1:7">
      <c r="A56">
        <v>7</v>
      </c>
      <c r="B56">
        <v>100</v>
      </c>
      <c r="C56">
        <f t="shared" si="11"/>
        <v>88.5</v>
      </c>
      <c r="D56">
        <f t="shared" si="12"/>
        <v>111.5</v>
      </c>
      <c r="E56">
        <f t="shared" si="13"/>
        <v>23</v>
      </c>
      <c r="F56">
        <v>0.23</v>
      </c>
      <c r="G56">
        <v>4.3</v>
      </c>
    </row>
    <row r="57" spans="1:7">
      <c r="A57">
        <v>8</v>
      </c>
      <c r="B57">
        <v>119</v>
      </c>
      <c r="C57">
        <f t="shared" si="11"/>
        <v>101.15</v>
      </c>
      <c r="D57">
        <f t="shared" si="12"/>
        <v>136.85</v>
      </c>
      <c r="E57">
        <f t="shared" si="13"/>
        <v>35.699999999999996</v>
      </c>
      <c r="F57">
        <f t="shared" si="14"/>
        <v>0.3</v>
      </c>
      <c r="G57">
        <v>3.6</v>
      </c>
    </row>
    <row r="58" spans="1:7">
      <c r="A58">
        <v>9</v>
      </c>
      <c r="B58">
        <v>140</v>
      </c>
      <c r="C58">
        <f t="shared" si="11"/>
        <v>119</v>
      </c>
      <c r="D58">
        <f t="shared" si="12"/>
        <v>161</v>
      </c>
      <c r="E58">
        <f t="shared" si="13"/>
        <v>42</v>
      </c>
      <c r="F58">
        <f t="shared" si="14"/>
        <v>0.3</v>
      </c>
      <c r="G58">
        <v>2.8</v>
      </c>
    </row>
    <row r="59" spans="1:7">
      <c r="A59">
        <v>10</v>
      </c>
      <c r="B59">
        <v>166</v>
      </c>
      <c r="C59">
        <f t="shared" si="11"/>
        <v>141.1</v>
      </c>
      <c r="D59">
        <f t="shared" si="12"/>
        <v>190.9</v>
      </c>
      <c r="E59">
        <f t="shared" si="13"/>
        <v>49.8</v>
      </c>
      <c r="F59">
        <f t="shared" si="14"/>
        <v>0.3</v>
      </c>
      <c r="G59">
        <v>3</v>
      </c>
    </row>
    <row r="60" spans="1:7">
      <c r="A60">
        <v>11</v>
      </c>
      <c r="B60">
        <v>195</v>
      </c>
      <c r="C60">
        <f t="shared" si="11"/>
        <v>165.75</v>
      </c>
      <c r="D60">
        <f t="shared" si="12"/>
        <v>224.25</v>
      </c>
      <c r="E60">
        <f t="shared" si="13"/>
        <v>58.5</v>
      </c>
      <c r="F60">
        <f t="shared" si="14"/>
        <v>0.3</v>
      </c>
      <c r="G60">
        <v>2.7</v>
      </c>
    </row>
    <row r="61" spans="1:7">
      <c r="A61">
        <v>12</v>
      </c>
      <c r="B61">
        <v>235</v>
      </c>
      <c r="C61">
        <f t="shared" si="11"/>
        <v>199.75</v>
      </c>
      <c r="D61">
        <f t="shared" si="12"/>
        <v>270.25</v>
      </c>
      <c r="E61">
        <f t="shared" si="13"/>
        <v>70.5</v>
      </c>
      <c r="F61">
        <f t="shared" si="14"/>
        <v>0.3</v>
      </c>
      <c r="G61">
        <v>3.6</v>
      </c>
    </row>
    <row r="62" spans="1:7">
      <c r="A62">
        <v>13</v>
      </c>
      <c r="B62">
        <v>280</v>
      </c>
      <c r="C62">
        <f t="shared" si="11"/>
        <v>238</v>
      </c>
      <c r="D62">
        <f t="shared" si="12"/>
        <v>322</v>
      </c>
      <c r="E62">
        <f t="shared" si="13"/>
        <v>84</v>
      </c>
      <c r="F62">
        <f t="shared" si="14"/>
        <v>0.3</v>
      </c>
      <c r="G62">
        <v>6.2</v>
      </c>
    </row>
    <row r="63" spans="1:7">
      <c r="A63">
        <v>14</v>
      </c>
      <c r="B63">
        <v>337</v>
      </c>
      <c r="C63">
        <f t="shared" si="11"/>
        <v>286.45</v>
      </c>
      <c r="D63">
        <f t="shared" si="12"/>
        <v>387.55</v>
      </c>
      <c r="E63">
        <f t="shared" si="13"/>
        <v>101.1</v>
      </c>
      <c r="F63">
        <f t="shared" si="14"/>
        <v>0.3</v>
      </c>
      <c r="G63">
        <v>9.1999999999999993</v>
      </c>
    </row>
    <row r="64" spans="1:7">
      <c r="A64">
        <v>15</v>
      </c>
      <c r="B64">
        <v>402</v>
      </c>
      <c r="C64">
        <f t="shared" si="11"/>
        <v>355.77</v>
      </c>
      <c r="D64">
        <f t="shared" si="12"/>
        <v>448.23</v>
      </c>
      <c r="E64">
        <f t="shared" si="13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C39"/>
  <sheetViews>
    <sheetView topLeftCell="M1" zoomScale="80" zoomScaleNormal="80" zoomScalePageLayoutView="80" workbookViewId="0">
      <selection activeCell="AF41" sqref="AF41"/>
    </sheetView>
  </sheetViews>
  <sheetFormatPr defaultColWidth="11.5546875" defaultRowHeight="15"/>
  <cols>
    <col min="7" max="7" width="0.77734375" customWidth="1"/>
    <col min="14" max="14" width="1.109375" customWidth="1"/>
    <col min="17" max="17" width="11.77734375" bestFit="1" customWidth="1"/>
    <col min="21" max="21" width="1.44140625" customWidth="1"/>
    <col min="25" max="25" width="17.6640625" customWidth="1"/>
  </cols>
  <sheetData>
    <row r="1" spans="1:29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8"/>
      <c r="O1" s="33" t="s">
        <v>58</v>
      </c>
      <c r="P1" s="33"/>
      <c r="Q1" s="33"/>
      <c r="R1" s="33"/>
      <c r="S1" s="33"/>
      <c r="T1" s="33"/>
      <c r="U1" s="22"/>
      <c r="V1" s="33" t="s">
        <v>57</v>
      </c>
      <c r="W1" s="33"/>
      <c r="X1" s="33"/>
      <c r="Y1" s="22"/>
      <c r="Z1" s="22"/>
      <c r="AA1" s="22" t="s">
        <v>74</v>
      </c>
    </row>
    <row r="2" spans="1:29">
      <c r="A2" s="33" t="s">
        <v>55</v>
      </c>
      <c r="B2" s="33"/>
      <c r="C2" s="33"/>
      <c r="D2" s="33"/>
      <c r="E2" s="33"/>
      <c r="F2" s="2"/>
      <c r="H2" s="33" t="s">
        <v>56</v>
      </c>
      <c r="I2" s="33"/>
      <c r="J2" s="33"/>
      <c r="K2" s="33"/>
      <c r="L2" s="33"/>
      <c r="M2" s="33"/>
      <c r="O2" s="33" t="s">
        <v>56</v>
      </c>
      <c r="P2" s="33"/>
      <c r="Q2" s="33"/>
      <c r="R2" s="33"/>
      <c r="S2" s="33"/>
      <c r="T2" s="33"/>
    </row>
    <row r="3" spans="1:29">
      <c r="A3" t="s">
        <v>6</v>
      </c>
      <c r="B3" t="s">
        <v>45</v>
      </c>
      <c r="C3" t="s">
        <v>46</v>
      </c>
      <c r="D3" s="34" t="s">
        <v>47</v>
      </c>
      <c r="E3" s="34"/>
      <c r="F3" s="2" t="s">
        <v>59</v>
      </c>
      <c r="H3" t="s">
        <v>6</v>
      </c>
      <c r="I3" t="s">
        <v>45</v>
      </c>
      <c r="J3" t="s">
        <v>46</v>
      </c>
      <c r="K3" s="34" t="s">
        <v>47</v>
      </c>
      <c r="L3" s="34"/>
      <c r="M3" t="s">
        <v>59</v>
      </c>
      <c r="O3" t="s">
        <v>6</v>
      </c>
      <c r="P3" t="s">
        <v>45</v>
      </c>
      <c r="Q3" t="s">
        <v>46</v>
      </c>
      <c r="R3" s="34" t="s">
        <v>47</v>
      </c>
      <c r="S3" s="34"/>
      <c r="T3" t="s">
        <v>59</v>
      </c>
      <c r="V3" t="s">
        <v>6</v>
      </c>
      <c r="W3" t="s">
        <v>51</v>
      </c>
      <c r="X3" t="s">
        <v>59</v>
      </c>
      <c r="Y3" s="25" t="s">
        <v>65</v>
      </c>
      <c r="AA3" t="s">
        <v>6</v>
      </c>
      <c r="AB3" t="s">
        <v>51</v>
      </c>
      <c r="AC3" t="s">
        <v>59</v>
      </c>
    </row>
    <row r="4" spans="1:29">
      <c r="D4" t="s">
        <v>48</v>
      </c>
      <c r="E4" t="s">
        <v>49</v>
      </c>
      <c r="F4" t="s">
        <v>50</v>
      </c>
      <c r="K4" t="s">
        <v>48</v>
      </c>
      <c r="L4" t="s">
        <v>49</v>
      </c>
      <c r="M4" t="s">
        <v>50</v>
      </c>
      <c r="R4" t="s">
        <v>48</v>
      </c>
      <c r="S4" t="s">
        <v>49</v>
      </c>
      <c r="T4" t="s">
        <v>50</v>
      </c>
      <c r="V4" t="s">
        <v>12</v>
      </c>
      <c r="W4" t="s">
        <v>63</v>
      </c>
      <c r="X4" t="s">
        <v>64</v>
      </c>
      <c r="AA4" t="s">
        <v>12</v>
      </c>
      <c r="AB4" t="s">
        <v>63</v>
      </c>
      <c r="AC4" t="s">
        <v>64</v>
      </c>
    </row>
    <row r="5" spans="1:29">
      <c r="A5">
        <v>30</v>
      </c>
      <c r="B5">
        <v>28</v>
      </c>
      <c r="C5">
        <v>84</v>
      </c>
      <c r="D5">
        <v>84</v>
      </c>
      <c r="E5" s="19">
        <f>D5/SQRT(C5)</f>
        <v>9.1651513899116797</v>
      </c>
      <c r="F5" s="19">
        <f>E5*2.17*SQRT(2)/SQRT($B$15)</f>
        <v>14.063207315545055</v>
      </c>
      <c r="H5">
        <v>30</v>
      </c>
      <c r="I5">
        <v>28</v>
      </c>
      <c r="J5">
        <v>24</v>
      </c>
      <c r="K5">
        <v>83</v>
      </c>
      <c r="L5" s="19">
        <f>K5/SQRT(J5)</f>
        <v>16.942304054250318</v>
      </c>
      <c r="M5" s="19">
        <f>L5*2.17*SQRT(2)/SQRT($I$15)</f>
        <v>25.996639245935881</v>
      </c>
      <c r="O5">
        <v>30</v>
      </c>
      <c r="P5">
        <v>28</v>
      </c>
      <c r="Q5" s="23">
        <f>C5/2.6</f>
        <v>32.307692307692307</v>
      </c>
      <c r="R5">
        <v>83</v>
      </c>
      <c r="S5" s="19">
        <f>R5/SQRT(Q5)</f>
        <v>14.602429673891683</v>
      </c>
      <c r="T5" s="19">
        <f>S5*2.17*SQRT(2)/SQRT($P$15)</f>
        <v>22.40628518593239</v>
      </c>
      <c r="V5">
        <v>21</v>
      </c>
      <c r="W5" s="19">
        <f>W6*(V6/V5)</f>
        <v>40.571428571428569</v>
      </c>
      <c r="X5">
        <v>50</v>
      </c>
      <c r="Y5" s="26" t="s">
        <v>35</v>
      </c>
      <c r="AA5">
        <v>20.8</v>
      </c>
      <c r="AB5">
        <v>38.3964721161</v>
      </c>
      <c r="AC5">
        <v>18.080567328099999</v>
      </c>
    </row>
    <row r="6" spans="1:29">
      <c r="A6">
        <v>45</v>
      </c>
      <c r="B6">
        <v>19</v>
      </c>
      <c r="C6">
        <v>364</v>
      </c>
      <c r="D6">
        <v>71</v>
      </c>
      <c r="E6" s="19">
        <f t="shared" ref="E6:E13" si="0">D6/SQRT(C6)</f>
        <v>3.7214111703628099</v>
      </c>
      <c r="F6" s="19">
        <f t="shared" ref="F6:F13" si="1">E6*2.17*SQRT(2)/SQRT($B$15)</f>
        <v>5.7102141108987929</v>
      </c>
      <c r="H6">
        <v>45</v>
      </c>
      <c r="I6">
        <v>19</v>
      </c>
      <c r="J6">
        <v>84</v>
      </c>
      <c r="K6">
        <v>70</v>
      </c>
      <c r="L6" s="19">
        <f t="shared" ref="L6:L13" si="2">K6/SQRT(J6)</f>
        <v>7.6376261582597333</v>
      </c>
      <c r="M6" s="19">
        <f t="shared" ref="M6:M13" si="3">L6*2.17*SQRT(2)/SQRT($I$15)</f>
        <v>11.719339429620881</v>
      </c>
      <c r="O6">
        <v>45</v>
      </c>
      <c r="P6">
        <v>19</v>
      </c>
      <c r="Q6" s="23">
        <f t="shared" ref="Q6:Q13" si="4">C6/2.6</f>
        <v>140</v>
      </c>
      <c r="R6">
        <v>70</v>
      </c>
      <c r="S6" s="19">
        <f t="shared" ref="S6:S13" si="5">R6/SQRT(Q6)</f>
        <v>5.9160797830996161</v>
      </c>
      <c r="T6" s="19">
        <f t="shared" ref="T6:T13" si="6">S6*2.17*SQRT(2)/SQRT($P$15)</f>
        <v>9.0777612878947203</v>
      </c>
      <c r="V6">
        <v>25</v>
      </c>
      <c r="W6" s="19">
        <f>W7*(V7/V6)</f>
        <v>34.08</v>
      </c>
      <c r="X6">
        <v>33</v>
      </c>
      <c r="AA6">
        <v>25</v>
      </c>
      <c r="AB6">
        <v>31.9519944796</v>
      </c>
      <c r="AC6">
        <v>11.8622781922</v>
      </c>
    </row>
    <row r="7" spans="1:29">
      <c r="A7">
        <v>70</v>
      </c>
      <c r="B7">
        <v>12</v>
      </c>
      <c r="C7">
        <v>1332</v>
      </c>
      <c r="D7">
        <v>60</v>
      </c>
      <c r="E7" s="19">
        <f t="shared" si="0"/>
        <v>1.6439898730535729</v>
      </c>
      <c r="F7" s="19">
        <f t="shared" si="1"/>
        <v>2.5225737607408787</v>
      </c>
      <c r="H7">
        <v>70</v>
      </c>
      <c r="I7">
        <v>12</v>
      </c>
      <c r="J7">
        <v>208</v>
      </c>
      <c r="K7">
        <v>60</v>
      </c>
      <c r="L7" s="19">
        <f t="shared" si="2"/>
        <v>4.1602514716892189</v>
      </c>
      <c r="M7" s="19">
        <f t="shared" si="3"/>
        <v>6.3835801987478913</v>
      </c>
      <c r="O7">
        <v>70</v>
      </c>
      <c r="P7">
        <v>12</v>
      </c>
      <c r="Q7" s="23">
        <f t="shared" si="4"/>
        <v>512.30769230769226</v>
      </c>
      <c r="R7">
        <v>60</v>
      </c>
      <c r="S7" s="19">
        <f t="shared" si="5"/>
        <v>2.6508540184301035</v>
      </c>
      <c r="T7" s="19">
        <f t="shared" si="6"/>
        <v>4.0675279696375517</v>
      </c>
      <c r="V7" s="23">
        <v>30</v>
      </c>
      <c r="W7" s="19">
        <v>28.4</v>
      </c>
      <c r="X7" s="19">
        <f>T5</f>
        <v>22.40628518593239</v>
      </c>
      <c r="Y7" s="26" t="s">
        <v>27</v>
      </c>
      <c r="AA7">
        <v>30</v>
      </c>
      <c r="AB7">
        <v>28.294632525000001</v>
      </c>
      <c r="AC7">
        <v>8.7178225661000006</v>
      </c>
    </row>
    <row r="8" spans="1:29">
      <c r="A8">
        <v>100</v>
      </c>
      <c r="B8">
        <v>8.4</v>
      </c>
      <c r="C8">
        <v>2196</v>
      </c>
      <c r="D8">
        <v>54</v>
      </c>
      <c r="E8" s="19">
        <f t="shared" si="0"/>
        <v>1.1523319193960637</v>
      </c>
      <c r="F8" s="19">
        <f t="shared" si="1"/>
        <v>1.7681631202103869</v>
      </c>
      <c r="H8">
        <v>100</v>
      </c>
      <c r="I8">
        <v>8.4</v>
      </c>
      <c r="J8">
        <v>444</v>
      </c>
      <c r="K8">
        <v>55</v>
      </c>
      <c r="L8" s="19">
        <f t="shared" si="2"/>
        <v>2.6101844883193723</v>
      </c>
      <c r="M8" s="19">
        <f t="shared" si="3"/>
        <v>4.00512375948969</v>
      </c>
      <c r="O8">
        <v>100</v>
      </c>
      <c r="P8">
        <v>8.4</v>
      </c>
      <c r="Q8" s="23">
        <f t="shared" si="4"/>
        <v>844.61538461538464</v>
      </c>
      <c r="R8">
        <v>55</v>
      </c>
      <c r="S8" s="19">
        <f t="shared" si="5"/>
        <v>1.8924882667294298</v>
      </c>
      <c r="T8" s="19">
        <f t="shared" si="6"/>
        <v>2.9038750921831715</v>
      </c>
      <c r="V8" s="23">
        <v>36</v>
      </c>
      <c r="W8" s="19">
        <f>W7/(V8/V7)</f>
        <v>23.666666666666668</v>
      </c>
      <c r="X8">
        <v>15</v>
      </c>
      <c r="AA8">
        <v>36</v>
      </c>
      <c r="AB8">
        <v>23.618158538199999</v>
      </c>
      <c r="AC8">
        <v>5.7702776487999996</v>
      </c>
    </row>
    <row r="9" spans="1:29">
      <c r="A9">
        <v>150</v>
      </c>
      <c r="B9">
        <v>5.6</v>
      </c>
      <c r="C9">
        <v>3048</v>
      </c>
      <c r="D9">
        <v>52</v>
      </c>
      <c r="E9" s="19">
        <f t="shared" si="0"/>
        <v>0.94188062280288398</v>
      </c>
      <c r="F9" s="19">
        <f t="shared" si="1"/>
        <v>1.4452420807311177</v>
      </c>
      <c r="H9">
        <v>150</v>
      </c>
      <c r="I9">
        <v>5.6</v>
      </c>
      <c r="J9">
        <v>516</v>
      </c>
      <c r="K9">
        <v>57</v>
      </c>
      <c r="L9" s="19">
        <f t="shared" si="2"/>
        <v>2.5092850830280278</v>
      </c>
      <c r="M9" s="19">
        <f t="shared" si="3"/>
        <v>3.8503015209624274</v>
      </c>
      <c r="O9">
        <v>150</v>
      </c>
      <c r="P9">
        <v>5.6</v>
      </c>
      <c r="Q9" s="23">
        <f t="shared" si="4"/>
        <v>1172.3076923076924</v>
      </c>
      <c r="R9">
        <v>57</v>
      </c>
      <c r="S9" s="19">
        <f t="shared" si="5"/>
        <v>1.6647692611630556</v>
      </c>
      <c r="T9" s="19">
        <f t="shared" si="6"/>
        <v>2.5544581050841138</v>
      </c>
      <c r="V9" s="23">
        <v>43.199999999999996</v>
      </c>
      <c r="W9" s="19">
        <f t="shared" ref="W9:W25" si="7">W8/(V9/V8)</f>
        <v>19.722222222222225</v>
      </c>
      <c r="X9" s="19">
        <f>T6</f>
        <v>9.0777612878947203</v>
      </c>
      <c r="Y9" s="26" t="s">
        <v>26</v>
      </c>
      <c r="AA9">
        <v>43.2</v>
      </c>
      <c r="AB9">
        <v>22.1515833604</v>
      </c>
      <c r="AC9">
        <v>6.1966915726999998</v>
      </c>
    </row>
    <row r="10" spans="1:29">
      <c r="A10">
        <v>220</v>
      </c>
      <c r="B10">
        <v>3.8</v>
      </c>
      <c r="C10">
        <v>1296</v>
      </c>
      <c r="D10">
        <v>59</v>
      </c>
      <c r="E10" s="19">
        <f t="shared" si="0"/>
        <v>1.6388888888888888</v>
      </c>
      <c r="F10" s="19">
        <f t="shared" si="1"/>
        <v>2.5147466998698245</v>
      </c>
      <c r="H10">
        <v>220</v>
      </c>
      <c r="I10">
        <v>3.8</v>
      </c>
      <c r="J10">
        <v>408</v>
      </c>
      <c r="K10">
        <v>77</v>
      </c>
      <c r="L10" s="19">
        <f t="shared" si="2"/>
        <v>3.8120680404601961</v>
      </c>
      <c r="M10" s="19">
        <f t="shared" si="3"/>
        <v>5.8493199810060048</v>
      </c>
      <c r="O10">
        <v>220</v>
      </c>
      <c r="P10">
        <v>3.8</v>
      </c>
      <c r="Q10" s="23">
        <f t="shared" si="4"/>
        <v>498.46153846153845</v>
      </c>
      <c r="R10">
        <v>77</v>
      </c>
      <c r="S10" s="19">
        <f t="shared" si="5"/>
        <v>3.4488547034388239</v>
      </c>
      <c r="T10" s="19">
        <f t="shared" si="6"/>
        <v>5.291997549439305</v>
      </c>
      <c r="V10" s="23">
        <v>51.839999999999996</v>
      </c>
      <c r="W10" s="19">
        <f t="shared" si="7"/>
        <v>16.435185185185187</v>
      </c>
      <c r="X10">
        <v>7</v>
      </c>
      <c r="Y10" s="26" t="s">
        <v>28</v>
      </c>
      <c r="AA10">
        <v>51.8</v>
      </c>
      <c r="AB10">
        <v>18.4499615601</v>
      </c>
      <c r="AC10">
        <v>4.1541050096000003</v>
      </c>
    </row>
    <row r="11" spans="1:29">
      <c r="A11">
        <v>340</v>
      </c>
      <c r="B11">
        <v>2.5</v>
      </c>
      <c r="C11">
        <v>744</v>
      </c>
      <c r="D11">
        <v>100</v>
      </c>
      <c r="E11" s="19">
        <f t="shared" si="0"/>
        <v>3.6661778755338323</v>
      </c>
      <c r="F11" s="19">
        <f t="shared" si="1"/>
        <v>5.6254629439125576</v>
      </c>
      <c r="H11">
        <v>340</v>
      </c>
      <c r="I11">
        <v>2.5</v>
      </c>
      <c r="J11">
        <v>120</v>
      </c>
      <c r="K11">
        <v>220</v>
      </c>
      <c r="L11" s="19">
        <f t="shared" si="2"/>
        <v>20.083160441856091</v>
      </c>
      <c r="M11" s="19">
        <f t="shared" si="3"/>
        <v>30.816037491323684</v>
      </c>
      <c r="O11">
        <v>340</v>
      </c>
      <c r="P11">
        <v>2.5</v>
      </c>
      <c r="Q11" s="23">
        <f t="shared" si="4"/>
        <v>286.15384615384613</v>
      </c>
      <c r="R11">
        <v>220</v>
      </c>
      <c r="S11" s="19">
        <f t="shared" si="5"/>
        <v>13.005375232811875</v>
      </c>
      <c r="T11" s="19">
        <f t="shared" si="6"/>
        <v>19.95573017122317</v>
      </c>
      <c r="V11" s="23">
        <v>62.207999999999991</v>
      </c>
      <c r="W11" s="19">
        <f t="shared" si="7"/>
        <v>13.695987654320989</v>
      </c>
      <c r="X11">
        <v>5</v>
      </c>
      <c r="Y11" s="26" t="s">
        <v>29</v>
      </c>
      <c r="AA11">
        <v>62.2</v>
      </c>
      <c r="AB11">
        <v>12.8418912366</v>
      </c>
      <c r="AC11">
        <v>3.9463089501000002</v>
      </c>
    </row>
    <row r="12" spans="1:29">
      <c r="A12">
        <v>500</v>
      </c>
      <c r="B12">
        <v>1.7</v>
      </c>
      <c r="C12">
        <v>1092</v>
      </c>
      <c r="D12">
        <v>350</v>
      </c>
      <c r="E12" s="19">
        <f t="shared" si="0"/>
        <v>10.591481821704043</v>
      </c>
      <c r="F12" s="19">
        <f t="shared" si="1"/>
        <v>16.25179970310192</v>
      </c>
      <c r="H12">
        <v>500</v>
      </c>
      <c r="I12">
        <v>1.7</v>
      </c>
      <c r="J12">
        <v>108</v>
      </c>
      <c r="K12">
        <v>1500</v>
      </c>
      <c r="L12" s="20">
        <f t="shared" si="2"/>
        <v>144.33756729740642</v>
      </c>
      <c r="M12" s="19">
        <f t="shared" si="3"/>
        <v>221.47469757664567</v>
      </c>
      <c r="O12">
        <v>500</v>
      </c>
      <c r="P12">
        <v>1.7</v>
      </c>
      <c r="Q12" s="23">
        <f t="shared" si="4"/>
        <v>420</v>
      </c>
      <c r="R12">
        <v>1500</v>
      </c>
      <c r="S12" s="20">
        <f t="shared" si="5"/>
        <v>73.192505471139995</v>
      </c>
      <c r="T12" s="19">
        <f t="shared" si="6"/>
        <v>112.30816978296816</v>
      </c>
      <c r="V12" s="23">
        <v>74.649599999999992</v>
      </c>
      <c r="W12" s="19">
        <f t="shared" si="7"/>
        <v>11.413323045267491</v>
      </c>
      <c r="X12">
        <v>4</v>
      </c>
      <c r="Y12" s="26" t="s">
        <v>30</v>
      </c>
      <c r="AA12">
        <v>74.599999999999994</v>
      </c>
      <c r="AB12">
        <v>10.699693505200001</v>
      </c>
      <c r="AC12">
        <v>3.2907646577</v>
      </c>
    </row>
    <row r="13" spans="1:29">
      <c r="A13">
        <v>850</v>
      </c>
      <c r="B13">
        <v>1</v>
      </c>
      <c r="C13">
        <v>938</v>
      </c>
      <c r="D13">
        <v>15000</v>
      </c>
      <c r="E13" s="20">
        <f t="shared" si="0"/>
        <v>489.7673613362544</v>
      </c>
      <c r="F13" s="20">
        <f t="shared" si="1"/>
        <v>751.50967461821551</v>
      </c>
      <c r="H13">
        <v>850</v>
      </c>
      <c r="I13">
        <v>1</v>
      </c>
      <c r="J13">
        <v>110</v>
      </c>
      <c r="K13">
        <v>250000</v>
      </c>
      <c r="L13" s="21">
        <f t="shared" si="2"/>
        <v>23836.56473113981</v>
      </c>
      <c r="M13" s="19">
        <f t="shared" si="3"/>
        <v>36575.342538630888</v>
      </c>
      <c r="O13">
        <v>850</v>
      </c>
      <c r="P13">
        <v>1</v>
      </c>
      <c r="Q13" s="23">
        <f t="shared" si="4"/>
        <v>360.76923076923077</v>
      </c>
      <c r="R13">
        <v>250000</v>
      </c>
      <c r="S13" s="21">
        <f t="shared" si="5"/>
        <v>13162.102345989842</v>
      </c>
      <c r="T13" s="19">
        <f t="shared" si="6"/>
        <v>20196.215657040102</v>
      </c>
      <c r="V13" s="23">
        <v>89.579519999999988</v>
      </c>
      <c r="W13" s="19">
        <f t="shared" si="7"/>
        <v>9.511102537722909</v>
      </c>
      <c r="X13">
        <v>3.2</v>
      </c>
      <c r="Y13" s="26" t="s">
        <v>31</v>
      </c>
      <c r="AA13">
        <v>89.6</v>
      </c>
      <c r="AB13">
        <v>9.4894386984000008</v>
      </c>
      <c r="AC13">
        <v>2.1495548472000001</v>
      </c>
    </row>
    <row r="14" spans="1:29">
      <c r="V14" s="23">
        <v>107.49542399999999</v>
      </c>
      <c r="W14" s="19">
        <f t="shared" si="7"/>
        <v>7.9259187814357581</v>
      </c>
      <c r="X14" s="19">
        <f>T8</f>
        <v>2.9038750921831715</v>
      </c>
      <c r="Y14" s="26" t="s">
        <v>36</v>
      </c>
      <c r="AA14">
        <v>107.5</v>
      </c>
      <c r="AB14">
        <v>7.9093368128000003</v>
      </c>
      <c r="AC14">
        <v>1.8775710884000001</v>
      </c>
    </row>
    <row r="15" spans="1:29">
      <c r="A15" t="s">
        <v>61</v>
      </c>
      <c r="B15">
        <v>4</v>
      </c>
      <c r="C15" t="s">
        <v>62</v>
      </c>
      <c r="H15" t="s">
        <v>61</v>
      </c>
      <c r="I15">
        <v>4</v>
      </c>
      <c r="J15" t="s">
        <v>62</v>
      </c>
      <c r="O15" t="s">
        <v>61</v>
      </c>
      <c r="P15">
        <v>4</v>
      </c>
      <c r="Q15" t="s">
        <v>62</v>
      </c>
      <c r="V15" s="23">
        <v>128.99450879999998</v>
      </c>
      <c r="W15" s="19">
        <f t="shared" si="7"/>
        <v>6.6049323178631321</v>
      </c>
      <c r="X15">
        <v>2.7</v>
      </c>
      <c r="Y15" s="26" t="s">
        <v>34</v>
      </c>
      <c r="AA15">
        <v>129</v>
      </c>
      <c r="AB15">
        <v>7.4176104147000004</v>
      </c>
      <c r="AC15">
        <v>1.7850613550000001</v>
      </c>
    </row>
    <row r="16" spans="1:29">
      <c r="V16" s="23">
        <v>154.79341055999996</v>
      </c>
      <c r="W16" s="19">
        <f t="shared" si="7"/>
        <v>5.5041102648859432</v>
      </c>
      <c r="X16" s="19">
        <f>T9</f>
        <v>2.5544581050841138</v>
      </c>
      <c r="Y16" s="26" t="s">
        <v>37</v>
      </c>
      <c r="AA16">
        <v>154.80000000000001</v>
      </c>
      <c r="AB16">
        <v>6.1838345795</v>
      </c>
      <c r="AC16">
        <v>1.6774721365</v>
      </c>
    </row>
    <row r="17" spans="1:29">
      <c r="A17" s="33" t="s">
        <v>25</v>
      </c>
      <c r="B17" s="33"/>
      <c r="C17" s="33"/>
      <c r="D17" s="33"/>
      <c r="E17" s="33"/>
      <c r="F17" s="33"/>
      <c r="V17" s="23">
        <v>185.75209267199995</v>
      </c>
      <c r="W17" s="19">
        <f t="shared" si="7"/>
        <v>4.5867585540716194</v>
      </c>
      <c r="X17">
        <v>3.6</v>
      </c>
      <c r="Y17" s="26" t="s">
        <v>38</v>
      </c>
      <c r="AA17">
        <v>185.8</v>
      </c>
      <c r="AB17">
        <v>4.3005033480000003</v>
      </c>
      <c r="AC17">
        <v>2.857008279</v>
      </c>
    </row>
    <row r="18" spans="1:29">
      <c r="A18" s="33" t="s">
        <v>54</v>
      </c>
      <c r="B18" s="33"/>
      <c r="C18" s="33"/>
      <c r="D18" s="33"/>
      <c r="E18" s="33"/>
      <c r="F18" s="33"/>
      <c r="V18" s="23">
        <v>222.90251120639994</v>
      </c>
      <c r="W18" s="19">
        <f t="shared" si="7"/>
        <v>3.822298795059683</v>
      </c>
      <c r="X18" s="19">
        <f>T10</f>
        <v>5.291997549439305</v>
      </c>
      <c r="Y18" s="26" t="s">
        <v>32</v>
      </c>
      <c r="AA18">
        <v>222.9</v>
      </c>
      <c r="AB18">
        <v>3.5836370376</v>
      </c>
      <c r="AC18">
        <v>3.8220103138999999</v>
      </c>
    </row>
    <row r="19" spans="1:29">
      <c r="A19" t="s">
        <v>6</v>
      </c>
      <c r="B19" t="s">
        <v>45</v>
      </c>
      <c r="C19" t="s">
        <v>46</v>
      </c>
      <c r="D19" s="34" t="s">
        <v>47</v>
      </c>
      <c r="E19" s="34"/>
      <c r="F19" t="s">
        <v>59</v>
      </c>
      <c r="V19" s="23">
        <v>267.48301344767992</v>
      </c>
      <c r="W19" s="19">
        <f t="shared" si="7"/>
        <v>3.1852489958830694</v>
      </c>
      <c r="X19">
        <v>9</v>
      </c>
      <c r="Y19" s="26" t="s">
        <v>39</v>
      </c>
      <c r="AA19">
        <v>267.5</v>
      </c>
      <c r="AB19">
        <v>3.1791127589000001</v>
      </c>
      <c r="AC19">
        <v>3.1979197417999998</v>
      </c>
    </row>
    <row r="20" spans="1:29">
      <c r="D20" t="s">
        <v>48</v>
      </c>
      <c r="E20" t="s">
        <v>49</v>
      </c>
      <c r="F20" t="s">
        <v>50</v>
      </c>
      <c r="V20" s="23">
        <v>320.97961613721588</v>
      </c>
      <c r="W20" s="19">
        <f t="shared" si="7"/>
        <v>2.6543741632358913</v>
      </c>
      <c r="X20" s="19">
        <v>16</v>
      </c>
      <c r="Y20" s="26" t="s">
        <v>40</v>
      </c>
      <c r="AA20">
        <v>321</v>
      </c>
      <c r="AB20">
        <v>2.6487654434999999</v>
      </c>
      <c r="AC20">
        <v>5.8913043970999999</v>
      </c>
    </row>
    <row r="21" spans="1:29">
      <c r="A21">
        <v>60</v>
      </c>
      <c r="B21" s="19">
        <v>17.87</v>
      </c>
      <c r="C21">
        <v>48</v>
      </c>
      <c r="E21" s="19"/>
      <c r="F21">
        <v>10.6</v>
      </c>
      <c r="V21" s="23">
        <v>385.17553936465907</v>
      </c>
      <c r="W21" s="19">
        <f t="shared" si="7"/>
        <v>2.2119784693632427</v>
      </c>
      <c r="X21">
        <v>32</v>
      </c>
      <c r="Y21" s="26" t="s">
        <v>33</v>
      </c>
      <c r="AA21">
        <v>385.2</v>
      </c>
      <c r="AB21">
        <v>2.4846122319999999</v>
      </c>
      <c r="AC21">
        <v>9.5504437318999997</v>
      </c>
    </row>
    <row r="22" spans="1:29">
      <c r="A22">
        <v>70</v>
      </c>
      <c r="B22" s="19">
        <f>B21/(A22/A21)</f>
        <v>15.317142857142857</v>
      </c>
      <c r="C22">
        <v>48</v>
      </c>
      <c r="E22" s="19"/>
      <c r="F22">
        <v>10</v>
      </c>
      <c r="V22" s="23">
        <v>462.21064723759088</v>
      </c>
      <c r="W22" s="19">
        <f t="shared" si="7"/>
        <v>1.8433153911360356</v>
      </c>
      <c r="X22">
        <v>75</v>
      </c>
      <c r="Y22" s="26" t="s">
        <v>41</v>
      </c>
      <c r="AA22">
        <v>462.2</v>
      </c>
      <c r="AB22">
        <v>2.0703434385000001</v>
      </c>
      <c r="AC22">
        <v>27.6731054557</v>
      </c>
    </row>
    <row r="23" spans="1:29">
      <c r="A23">
        <v>80</v>
      </c>
      <c r="B23" s="19">
        <f t="shared" ref="B23:B39" si="8">B22/(A23/A22)</f>
        <v>13.4025</v>
      </c>
      <c r="C23">
        <v>48</v>
      </c>
      <c r="E23" s="19"/>
      <c r="F23">
        <v>9.6</v>
      </c>
      <c r="V23" s="23">
        <v>554.65277668510907</v>
      </c>
      <c r="W23" s="19">
        <f t="shared" si="7"/>
        <v>1.5360961592800297</v>
      </c>
      <c r="X23" s="19">
        <v>220</v>
      </c>
      <c r="Y23" s="26" t="s">
        <v>42</v>
      </c>
      <c r="AA23">
        <v>554.70000000000005</v>
      </c>
      <c r="AB23">
        <v>1.5329553906</v>
      </c>
      <c r="AC23">
        <v>178.43816485900001</v>
      </c>
    </row>
    <row r="24" spans="1:29">
      <c r="A24">
        <v>90</v>
      </c>
      <c r="B24" s="19">
        <f t="shared" si="8"/>
        <v>11.913333333333334</v>
      </c>
      <c r="C24">
        <v>78</v>
      </c>
      <c r="E24" s="19"/>
      <c r="F24">
        <v>7.3</v>
      </c>
      <c r="V24" s="23">
        <v>665.58333202213089</v>
      </c>
      <c r="W24" s="19">
        <f t="shared" si="7"/>
        <v>1.2800801327333582</v>
      </c>
      <c r="X24">
        <v>1100</v>
      </c>
      <c r="Y24" s="26" t="s">
        <v>43</v>
      </c>
      <c r="AA24">
        <v>665.6</v>
      </c>
      <c r="AB24">
        <v>1.2774244401999999</v>
      </c>
      <c r="AC24">
        <v>826.75670426900001</v>
      </c>
    </row>
    <row r="25" spans="1:29">
      <c r="A25">
        <v>100</v>
      </c>
      <c r="B25" s="19">
        <f t="shared" si="8"/>
        <v>10.722</v>
      </c>
      <c r="C25">
        <v>78</v>
      </c>
      <c r="E25" s="19"/>
      <c r="F25">
        <v>7.1</v>
      </c>
      <c r="V25" s="23">
        <v>798.69999842655704</v>
      </c>
      <c r="W25" s="19">
        <f t="shared" si="7"/>
        <v>1.0667334439444651</v>
      </c>
      <c r="X25" s="19">
        <v>10000</v>
      </c>
      <c r="Y25" s="26" t="s">
        <v>44</v>
      </c>
      <c r="AA25">
        <v>798.7</v>
      </c>
      <c r="AB25">
        <v>1.0645470231</v>
      </c>
      <c r="AC25">
        <v>5447.1749456300004</v>
      </c>
    </row>
    <row r="26" spans="1:29">
      <c r="A26">
        <v>115</v>
      </c>
      <c r="B26" s="19">
        <f t="shared" si="8"/>
        <v>9.3234782608695657</v>
      </c>
      <c r="C26">
        <v>76</v>
      </c>
      <c r="E26" s="19"/>
      <c r="F26">
        <v>7</v>
      </c>
    </row>
    <row r="27" spans="1:29">
      <c r="A27">
        <v>130</v>
      </c>
      <c r="B27" s="19">
        <f t="shared" si="8"/>
        <v>8.2476923076923079</v>
      </c>
      <c r="C27">
        <v>124</v>
      </c>
      <c r="E27" s="19"/>
      <c r="F27">
        <v>5.5</v>
      </c>
      <c r="V27" t="s">
        <v>53</v>
      </c>
    </row>
    <row r="28" spans="1:29">
      <c r="A28">
        <v>145</v>
      </c>
      <c r="B28" s="19">
        <f t="shared" si="8"/>
        <v>7.3944827586206898</v>
      </c>
      <c r="C28">
        <v>144</v>
      </c>
      <c r="E28" s="20"/>
      <c r="F28">
        <v>5.0999999999999996</v>
      </c>
      <c r="V28" t="s">
        <v>52</v>
      </c>
    </row>
    <row r="29" spans="1:29">
      <c r="A29">
        <v>160</v>
      </c>
      <c r="B29" s="19">
        <f t="shared" si="8"/>
        <v>6.7012499999999999</v>
      </c>
      <c r="C29">
        <v>144</v>
      </c>
      <c r="E29" s="21"/>
      <c r="F29">
        <v>5.2</v>
      </c>
    </row>
    <row r="30" spans="1:29">
      <c r="A30">
        <v>175</v>
      </c>
      <c r="B30" s="19">
        <f t="shared" si="8"/>
        <v>6.1268571428571432</v>
      </c>
      <c r="C30">
        <v>160</v>
      </c>
      <c r="F30">
        <v>5.0999999999999996</v>
      </c>
    </row>
    <row r="31" spans="1:29">
      <c r="A31">
        <v>195</v>
      </c>
      <c r="B31" s="19">
        <f t="shared" si="8"/>
        <v>5.4984615384615383</v>
      </c>
      <c r="C31">
        <v>192</v>
      </c>
      <c r="F31">
        <v>4.9000000000000004</v>
      </c>
    </row>
    <row r="32" spans="1:29">
      <c r="A32">
        <v>220</v>
      </c>
      <c r="B32" s="19">
        <f t="shared" si="8"/>
        <v>4.8736363636363631</v>
      </c>
      <c r="C32">
        <v>192</v>
      </c>
      <c r="F32">
        <v>5.4</v>
      </c>
    </row>
    <row r="33" spans="1:6">
      <c r="A33">
        <v>255</v>
      </c>
      <c r="B33" s="19">
        <f t="shared" si="8"/>
        <v>4.2047058823529406</v>
      </c>
      <c r="C33">
        <v>128</v>
      </c>
      <c r="F33">
        <v>7.9</v>
      </c>
    </row>
    <row r="34" spans="1:6">
      <c r="A34">
        <v>295</v>
      </c>
      <c r="B34" s="19">
        <f t="shared" si="8"/>
        <v>3.63457627118644</v>
      </c>
      <c r="C34">
        <v>128</v>
      </c>
      <c r="F34">
        <v>10.5</v>
      </c>
    </row>
    <row r="35" spans="1:6">
      <c r="A35">
        <v>340</v>
      </c>
      <c r="B35" s="19">
        <f t="shared" si="8"/>
        <v>3.1535294117647052</v>
      </c>
      <c r="C35">
        <v>128</v>
      </c>
      <c r="F35">
        <v>15.7</v>
      </c>
    </row>
    <row r="36" spans="1:6">
      <c r="A36">
        <v>390</v>
      </c>
      <c r="B36" s="19">
        <f t="shared" si="8"/>
        <v>2.7492307692307687</v>
      </c>
      <c r="C36">
        <v>96</v>
      </c>
      <c r="F36">
        <v>31.1</v>
      </c>
    </row>
    <row r="37" spans="1:6">
      <c r="A37">
        <v>450</v>
      </c>
      <c r="B37" s="19">
        <f t="shared" si="8"/>
        <v>2.3826666666666663</v>
      </c>
      <c r="C37">
        <v>96</v>
      </c>
      <c r="F37">
        <v>64.900000000000006</v>
      </c>
    </row>
    <row r="38" spans="1:6">
      <c r="A38">
        <v>520</v>
      </c>
      <c r="B38" s="19">
        <f t="shared" si="8"/>
        <v>2.061923076923077</v>
      </c>
      <c r="C38">
        <v>96</v>
      </c>
      <c r="F38">
        <v>164.8</v>
      </c>
    </row>
    <row r="39" spans="1:6">
      <c r="A39">
        <v>600</v>
      </c>
      <c r="B39" s="19">
        <f t="shared" si="8"/>
        <v>1.7870000000000001</v>
      </c>
      <c r="C39">
        <v>96</v>
      </c>
      <c r="F39">
        <v>506.7</v>
      </c>
    </row>
  </sheetData>
  <mergeCells count="12">
    <mergeCell ref="V1:X1"/>
    <mergeCell ref="A18:F18"/>
    <mergeCell ref="O2:T2"/>
    <mergeCell ref="O1:T1"/>
    <mergeCell ref="D19:E19"/>
    <mergeCell ref="K3:L3"/>
    <mergeCell ref="R3:S3"/>
    <mergeCell ref="D3:E3"/>
    <mergeCell ref="A2:E2"/>
    <mergeCell ref="A1:M1"/>
    <mergeCell ref="H2:M2"/>
    <mergeCell ref="A17:F17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NominalSet</vt:lpstr>
      <vt:lpstr>Comparisons</vt:lpstr>
      <vt:lpstr>Weights</vt:lpstr>
    </vt:vector>
  </TitlesOfParts>
  <Company>University of Minnesota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kyoung</cp:lastModifiedBy>
  <dcterms:created xsi:type="dcterms:W3CDTF">2017-04-18T19:10:53Z</dcterms:created>
  <dcterms:modified xsi:type="dcterms:W3CDTF">2017-11-16T15:52:08Z</dcterms:modified>
</cp:coreProperties>
</file>